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'Položky'!$A$1:$G$50</definedName>
    <definedName name="_xlnm.Print_Titles" localSheetId="2">'Položky'!$1:$6</definedName>
    <definedName name="_xlnm.Print_Area" localSheetId="1">'Rekapitulace'!$A$1:$I$28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>0</definedName>
    <definedName name="solver_num">0</definedName>
    <definedName name="solver_opt">'Položky'!#REF!</definedName>
    <definedName name="solver_typ">1</definedName>
    <definedName name="solver_val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<sst xmlns="http://schemas.openxmlformats.org/spreadsheetml/2006/main" count="222" uniqueCount="160">
  <si>
    <t>SLEPÝ ROZPOČET</t>
  </si>
  <si>
    <t>Rozpočet</t>
  </si>
  <si>
    <t xml:space="preserve">JKSO </t>
  </si>
  <si>
    <t>Objekt</t>
  </si>
  <si>
    <t>Název objektu</t>
  </si>
  <si>
    <t xml:space="preserve">SKP </t>
  </si>
  <si>
    <t>1</t>
  </si>
  <si>
    <t>Rekonstrukce asfaltového povrchu</t>
  </si>
  <si>
    <t>Měrná jednotka</t>
  </si>
  <si>
    <t>Stavba</t>
  </si>
  <si>
    <t>Název stavby</t>
  </si>
  <si>
    <t>Počet jednotek</t>
  </si>
  <si>
    <t>19 010</t>
  </si>
  <si>
    <t>Mariánské Radčice - ul. V Zátiší - reko povrchu</t>
  </si>
  <si>
    <t>Náklady na m.j.</t>
  </si>
  <si>
    <t>Projektant</t>
  </si>
  <si>
    <t>Typ rozpočtu</t>
  </si>
  <si>
    <t>Zpracovatel projektu</t>
  </si>
  <si>
    <t>Objednatel</t>
  </si>
  <si>
    <t>Obec Mariánské Radčice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</si>
  <si>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</si>
  <si>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</si>
  <si>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</si>
  <si>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</si>
  <si>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</si>
  <si>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</si>
  <si>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</si>
  <si>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</si>
  <si>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</si>
  <si>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</si>
  <si>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</si>
  <si>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</si>
  <si>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</si>
  <si>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</si>
  <si>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</si>
  <si>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</si>
  <si>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</si>
  <si>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</si>
  <si>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</si>
  <si>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</si>
  <si>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</si>
  <si>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</si>
  <si>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</si>
  <si>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</si>
  <si>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</si>
  <si>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</si>
  <si>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</si>
  <si>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</si>
  <si>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</si>
  <si>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</si>
  <si>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</si>
  <si>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</si>
  <si>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</si>
  <si>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</si>
  <si>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</si>
  <si>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</si>
  <si>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</si>
  <si>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</si>
  <si>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</si>
  <si>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</si>
  <si>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</si>
  <si>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</si>
  <si>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</si>
  <si>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</si>
  <si>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</si>
  <si>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</si>
  <si>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</si>
  <si>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</si>
  <si>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</si>
  <si>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</si>
  <si>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</si>
  <si>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</si>
  <si>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</si>
  <si>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</si>
  <si>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</si>
  <si>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</si>
  <si>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</si>
  <si>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</si>
  <si>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</si>
  <si>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</si>
  <si>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</si>
  <si>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</si>
  <si>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</si>
  <si>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</si>
  <si>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</si>
  <si>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</si>
  <si>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</si>
  <si>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</si>
  <si>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</si>
  <si>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113107211R00</t>
  </si>
  <si>
    <t>Odstranění podkladu nad 200 m2,kam.těžené tl. do 10 cm</t>
  </si>
  <si>
    <t>m2</t>
  </si>
  <si>
    <t>113154112U00</t>
  </si>
  <si>
    <t xml:space="preserve">Fréz živič kryt tl4cm  -500m2 </t>
  </si>
  <si>
    <t>122201101R00</t>
  </si>
  <si>
    <t xml:space="preserve">Odkopávky nezapažené v hor. 3 do 100 m3 </t>
  </si>
  <si>
    <t>m3</t>
  </si>
  <si>
    <t>535*0,4</t>
  </si>
  <si>
    <t>122201109R00</t>
  </si>
  <si>
    <t xml:space="preserve">Příplatek za lepivost - odkopávky v hor. 3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</si>
  <si>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</si>
  <si>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</si>
  <si>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</si>
  <si>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</si>
  <si>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214*10</t>
  </si>
  <si>
    <t>181101102R00</t>
  </si>
  <si>
    <t xml:space="preserve">Úprava pláně v zářezech v hor. 1-4, se zhutněním </t>
  </si>
  <si>
    <t>171201209</t>
  </si>
  <si>
    <t xml:space="preserve">Uložení sypaniny na skl. vč. poplatlu za likvidaci </t>
  </si>
  <si>
    <t>Celkem za</t>
  </si>
  <si>
    <t>2</t>
  </si>
  <si>
    <t>Základy a zvláštní zakládání</t>
  </si>
  <si>
    <t>215901101R00</t>
  </si>
  <si>
    <t xml:space="preserve">Úprava a zhutnění zemní pláně </t>
  </si>
  <si>
    <t>5</t>
  </si>
  <si>
    <t>Komunikace</t>
  </si>
  <si>
    <t>564851115R00</t>
  </si>
  <si>
    <t>Podklad štěrk po zhutnění tloušťky 19 cm frakce 32/63</t>
  </si>
  <si>
    <t>564861111R00</t>
  </si>
  <si>
    <t>Podklad ze štěrkodrti po zhutnění tloušťky 20 cm frakce 0/63</t>
  </si>
  <si>
    <t>571906111R00</t>
  </si>
  <si>
    <t xml:space="preserve">Posyp krytu kamenivem drceným do 30 kg/m2 </t>
  </si>
  <si>
    <t>573211111R00</t>
  </si>
  <si>
    <t xml:space="preserve">Postřik živičný spojovací z asfaltu 0,5-0,7 kg/m2 </t>
  </si>
  <si>
    <t>360+535</t>
  </si>
  <si>
    <t>577134121U00</t>
  </si>
  <si>
    <t xml:space="preserve">Asf bet obrus ACO11 I tl 40mm 3m- </t>
  </si>
  <si>
    <t>577165122U00</t>
  </si>
  <si>
    <t xml:space="preserve">Asf beton lož ACL16 tl 70mm 3m- </t>
  </si>
  <si>
    <t>599141111R00</t>
  </si>
  <si>
    <t xml:space="preserve">Vyplnění spár živičnou zálivkou </t>
  </si>
  <si>
    <t>m</t>
  </si>
  <si>
    <t>3,3+9,6</t>
  </si>
  <si>
    <t>8</t>
  </si>
  <si>
    <t>Trubní vedení</t>
  </si>
  <si>
    <t>899331111R00</t>
  </si>
  <si>
    <t>Výšková úprava vstupu do 20 cm, zvýšení/snížení poklopu</t>
  </si>
  <si>
    <t>kus</t>
  </si>
  <si>
    <t>91</t>
  </si>
  <si>
    <t>Doplňující práce na komunikaci</t>
  </si>
  <si>
    <t>919735112R00</t>
  </si>
  <si>
    <t xml:space="preserve">Řezání stávajícího živičného krytu tl. 5 - 10 cm </t>
  </si>
  <si>
    <t>919735199</t>
  </si>
  <si>
    <t>DIO - dopravně inženýrské opatření (dočasné značení)</t>
  </si>
  <si>
    <t>kpl</t>
  </si>
  <si>
    <t>919735299</t>
  </si>
  <si>
    <t xml:space="preserve">Vytyčení inženýrských sítí </t>
  </si>
  <si>
    <t>99</t>
  </si>
  <si>
    <t>Staveništní přesun hmot</t>
  </si>
  <si>
    <t>998225111R00</t>
  </si>
  <si>
    <t xml:space="preserve">Přesun hmot, pozemní komunikace, kryt živičný </t>
  </si>
  <si>
    <t>t</t>
  </si>
  <si>
    <t>D96</t>
  </si>
  <si>
    <t>Přesuny suti a vybouraných hmot</t>
  </si>
  <si>
    <t>997013831U00</t>
  </si>
  <si>
    <t xml:space="preserve">Skládkovné směsný odpad </t>
  </si>
  <si>
    <t>979081111R00</t>
  </si>
  <si>
    <t xml:space="preserve">Odvoz suti a vybour. hmot na skládku do 1 km </t>
  </si>
  <si>
    <t>979081121R00</t>
  </si>
  <si>
    <t xml:space="preserve">Příplatek k odvozu za každý další 1 km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</si>
</sst>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1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8"/>
      <color indexed="9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6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0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64" fontId="3" fillId="2" borderId="9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0" fillId="2" borderId="13" xfId="0" applyNumberFormat="1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0" fillId="2" borderId="20" xfId="0" applyFill="1" applyBorder="1" applyAlignment="1">
      <alignment horizontal="left"/>
    </xf>
    <xf numFmtId="164" fontId="0" fillId="2" borderId="21" xfId="0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Fon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2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6" fontId="0" fillId="0" borderId="9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24" xfId="0" applyFont="1" applyBorder="1" applyAlignment="1">
      <alignment/>
    </xf>
    <xf numFmtId="164" fontId="0" fillId="0" borderId="23" xfId="0" applyFont="1" applyBorder="1" applyAlignment="1">
      <alignment shrinkToFit="1"/>
    </xf>
    <xf numFmtId="164" fontId="0" fillId="0" borderId="25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26" xfId="0" applyFont="1" applyBorder="1" applyAlignment="1">
      <alignment horizontal="center" shrinkToFit="1"/>
    </xf>
    <xf numFmtId="166" fontId="0" fillId="0" borderId="27" xfId="0" applyNumberFormat="1" applyBorder="1" applyAlignment="1">
      <alignment/>
    </xf>
    <xf numFmtId="164" fontId="0" fillId="0" borderId="28" xfId="0" applyFont="1" applyBorder="1" applyAlignment="1">
      <alignment/>
    </xf>
    <xf numFmtId="166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0" fillId="0" borderId="13" xfId="0" applyBorder="1" applyAlignment="1">
      <alignment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Font="1" applyBorder="1" applyAlignment="1">
      <alignment/>
    </xf>
    <xf numFmtId="164" fontId="0" fillId="0" borderId="38" xfId="0" applyBorder="1" applyAlignment="1">
      <alignment/>
    </xf>
    <xf numFmtId="168" fontId="0" fillId="0" borderId="39" xfId="0" applyNumberFormat="1" applyBorder="1" applyAlignment="1">
      <alignment horizontal="right"/>
    </xf>
    <xf numFmtId="164" fontId="0" fillId="0" borderId="39" xfId="0" applyBorder="1" applyAlignment="1">
      <alignment/>
    </xf>
    <xf numFmtId="169" fontId="0" fillId="0" borderId="11" xfId="0" applyNumberFormat="1" applyBorder="1" applyAlignment="1">
      <alignment horizontal="right" indent="2"/>
    </xf>
    <xf numFmtId="164" fontId="0" fillId="0" borderId="9" xfId="0" applyBorder="1" applyAlignment="1">
      <alignment/>
    </xf>
    <xf numFmtId="168" fontId="0" fillId="0" borderId="8" xfId="0" applyNumberForma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0" fillId="0" borderId="40" xfId="20" applyFont="1" applyBorder="1" applyAlignment="1">
      <alignment horizontal="center"/>
      <protection/>
    </xf>
    <xf numFmtId="164" fontId="3" fillId="0" borderId="41" xfId="20" applyFont="1" applyBorder="1">
      <alignment/>
      <protection/>
    </xf>
    <xf numFmtId="164" fontId="0" fillId="0" borderId="41" xfId="20" applyBorder="1">
      <alignment/>
      <protection/>
    </xf>
    <xf numFmtId="164" fontId="0" fillId="0" borderId="41" xfId="20" applyBorder="1" applyAlignment="1">
      <alignment horizontal="right"/>
      <protection/>
    </xf>
    <xf numFmtId="164" fontId="0" fillId="0" borderId="42" xfId="20" applyFont="1" applyBorder="1">
      <alignment/>
      <protection/>
    </xf>
    <xf numFmtId="164" fontId="0" fillId="0" borderId="41" xfId="0" applyNumberFormat="1" applyBorder="1" applyAlignment="1">
      <alignment horizontal="left"/>
    </xf>
    <xf numFmtId="164" fontId="0" fillId="0" borderId="43" xfId="0" applyNumberFormat="1" applyBorder="1" applyAlignment="1">
      <alignment/>
    </xf>
    <xf numFmtId="164" fontId="0" fillId="0" borderId="44" xfId="20" applyFont="1" applyBorder="1" applyAlignment="1">
      <alignment horizontal="center"/>
      <protection/>
    </xf>
    <xf numFmtId="164" fontId="3" fillId="0" borderId="45" xfId="20" applyFont="1" applyBorder="1">
      <alignment/>
      <protection/>
    </xf>
    <xf numFmtId="164" fontId="0" fillId="0" borderId="45" xfId="20" applyBorder="1">
      <alignment/>
      <protection/>
    </xf>
    <xf numFmtId="164" fontId="0" fillId="0" borderId="45" xfId="20" applyBorder="1" applyAlignment="1">
      <alignment horizontal="right"/>
      <protection/>
    </xf>
    <xf numFmtId="164" fontId="0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50" xfId="0" applyNumberFormat="1" applyFont="1" applyBorder="1" applyAlignment="1">
      <alignment/>
    </xf>
    <xf numFmtId="166" fontId="0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2" borderId="32" xfId="0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0" fillId="0" borderId="17" xfId="0" applyFont="1" applyBorder="1" applyAlignment="1">
      <alignment/>
    </xf>
    <xf numFmtId="166" fontId="0" fillId="0" borderId="24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166" fontId="0" fillId="0" borderId="35" xfId="0" applyNumberFormat="1" applyFont="1" applyBorder="1" applyAlignment="1">
      <alignment horizontal="right"/>
    </xf>
    <xf numFmtId="170" fontId="0" fillId="0" borderId="23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4" fontId="0" fillId="2" borderId="28" xfId="0" applyFill="1" applyBorder="1" applyAlignment="1">
      <alignment/>
    </xf>
    <xf numFmtId="164" fontId="3" fillId="2" borderId="29" xfId="0" applyFont="1" applyFill="1" applyBorder="1" applyAlignment="1">
      <alignment/>
    </xf>
    <xf numFmtId="164" fontId="0" fillId="2" borderId="29" xfId="0" applyFill="1" applyBorder="1" applyAlignment="1">
      <alignment/>
    </xf>
    <xf numFmtId="170" fontId="0" fillId="2" borderId="53" xfId="0" applyNumberFormat="1" applyFill="1" applyBorder="1" applyAlignment="1">
      <alignment/>
    </xf>
    <xf numFmtId="170" fontId="0" fillId="2" borderId="28" xfId="0" applyNumberFormat="1" applyFill="1" applyBorder="1" applyAlignment="1">
      <alignment/>
    </xf>
    <xf numFmtId="170" fontId="0" fillId="2" borderId="29" xfId="0" applyNumberForma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8" fillId="0" borderId="0" xfId="20" applyFont="1" applyBorder="1" applyAlignment="1">
      <alignment horizontal="center"/>
      <protection/>
    </xf>
    <xf numFmtId="164" fontId="9" fillId="0" borderId="0" xfId="20" applyFont="1" applyAlignment="1">
      <alignment horizontal="center"/>
      <protection/>
    </xf>
    <xf numFmtId="164" fontId="10" fillId="0" borderId="0" xfId="20" applyFont="1" applyAlignment="1">
      <alignment horizontal="center"/>
      <protection/>
    </xf>
    <xf numFmtId="164" fontId="10" fillId="0" borderId="0" xfId="20" applyFont="1" applyAlignment="1">
      <alignment horizontal="right"/>
      <protection/>
    </xf>
    <xf numFmtId="164" fontId="4" fillId="0" borderId="42" xfId="20" applyFont="1" applyBorder="1" applyAlignment="1">
      <alignment horizontal="right"/>
      <protection/>
    </xf>
    <xf numFmtId="164" fontId="0" fillId="0" borderId="41" xfId="20" applyBorder="1" applyAlignment="1">
      <alignment horizontal="left"/>
      <protection/>
    </xf>
    <xf numFmtId="164" fontId="0" fillId="0" borderId="43" xfId="20" applyBorder="1">
      <alignment/>
      <protection/>
    </xf>
    <xf numFmtId="165" fontId="0" fillId="0" borderId="44" xfId="20" applyNumberFormat="1" applyFont="1" applyBorder="1" applyAlignment="1">
      <alignment horizontal="center"/>
      <protection/>
    </xf>
    <xf numFmtId="164" fontId="0" fillId="0" borderId="46" xfId="20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0" fillId="0" borderId="0" xfId="20" applyFont="1">
      <alignment/>
      <protection/>
    </xf>
    <xf numFmtId="164" fontId="0" fillId="0" borderId="0" xfId="20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0" fillId="0" borderId="9" xfId="20" applyBorder="1" applyAlignment="1">
      <alignment horizontal="center"/>
      <protection/>
    </xf>
    <xf numFmtId="164" fontId="0" fillId="0" borderId="9" xfId="20" applyNumberFormat="1" applyBorder="1" applyAlignment="1">
      <alignment horizontal="right"/>
      <protection/>
    </xf>
    <xf numFmtId="164" fontId="0" fillId="0" borderId="8" xfId="20" applyNumberFormat="1" applyBorder="1">
      <alignment/>
      <protection/>
    </xf>
    <xf numFmtId="164" fontId="0" fillId="0" borderId="0" xfId="20" applyNumberFormat="1">
      <alignment/>
      <protection/>
    </xf>
    <xf numFmtId="164" fontId="11" fillId="0" borderId="0" xfId="20" applyFont="1">
      <alignment/>
      <protection/>
    </xf>
    <xf numFmtId="164" fontId="7" fillId="0" borderId="54" xfId="20" applyFont="1" applyBorder="1" applyAlignment="1">
      <alignment horizontal="center" vertical="top"/>
      <protection/>
    </xf>
    <xf numFmtId="165" fontId="7" fillId="0" borderId="54" xfId="20" applyNumberFormat="1" applyFont="1" applyBorder="1" applyAlignment="1">
      <alignment horizontal="left" vertical="top"/>
      <protection/>
    </xf>
    <xf numFmtId="164" fontId="7" fillId="0" borderId="54" xfId="20" applyFont="1" applyBorder="1" applyAlignment="1">
      <alignment vertical="top" wrapText="1"/>
      <protection/>
    </xf>
    <xf numFmtId="165" fontId="7" fillId="0" borderId="54" xfId="20" applyNumberFormat="1" applyFont="1" applyBorder="1" applyAlignment="1">
      <alignment horizontal="center" shrinkToFit="1"/>
      <protection/>
    </xf>
    <xf numFmtId="170" fontId="7" fillId="0" borderId="54" xfId="20" applyNumberFormat="1" applyFont="1" applyBorder="1" applyAlignment="1">
      <alignment horizontal="right"/>
      <protection/>
    </xf>
    <xf numFmtId="170" fontId="7" fillId="0" borderId="54" xfId="20" applyNumberFormat="1" applyFont="1" applyBorder="1">
      <alignment/>
      <protection/>
    </xf>
    <xf numFmtId="164" fontId="4" fillId="0" borderId="50" xfId="20" applyFont="1" applyBorder="1" applyAlignment="1">
      <alignment horizontal="center"/>
      <protection/>
    </xf>
    <xf numFmtId="165" fontId="4" fillId="0" borderId="50" xfId="20" applyNumberFormat="1" applyFont="1" applyBorder="1" applyAlignment="1">
      <alignment horizontal="right"/>
      <protection/>
    </xf>
    <xf numFmtId="165" fontId="12" fillId="3" borderId="55" xfId="20" applyNumberFormat="1" applyFont="1" applyFill="1" applyBorder="1" applyAlignment="1">
      <alignment horizontal="left" wrapText="1"/>
      <protection/>
    </xf>
    <xf numFmtId="170" fontId="12" fillId="3" borderId="55" xfId="20" applyNumberFormat="1" applyFont="1" applyFill="1" applyBorder="1" applyAlignment="1">
      <alignment horizontal="right" wrapText="1"/>
      <protection/>
    </xf>
    <xf numFmtId="164" fontId="12" fillId="3" borderId="33" xfId="20" applyFont="1" applyFill="1" applyBorder="1" applyAlignment="1">
      <alignment horizontal="left" wrapText="1"/>
      <protection/>
    </xf>
    <xf numFmtId="164" fontId="12" fillId="0" borderId="13" xfId="0" applyFont="1" applyBorder="1" applyAlignment="1">
      <alignment horizontal="right"/>
    </xf>
    <xf numFmtId="164" fontId="13" fillId="0" borderId="0" xfId="20" applyFont="1" applyAlignment="1">
      <alignment wrapText="1"/>
      <protection/>
    </xf>
    <xf numFmtId="164" fontId="0" fillId="2" borderId="10" xfId="20" applyFill="1" applyBorder="1" applyAlignment="1">
      <alignment horizontal="center"/>
      <protection/>
    </xf>
    <xf numFmtId="165" fontId="14" fillId="2" borderId="10" xfId="20" applyNumberFormat="1" applyFont="1" applyFill="1" applyBorder="1" applyAlignment="1">
      <alignment horizontal="left"/>
      <protection/>
    </xf>
    <xf numFmtId="164" fontId="14" fillId="2" borderId="15" xfId="20" applyFont="1" applyFill="1" applyBorder="1">
      <alignment/>
      <protection/>
    </xf>
    <xf numFmtId="164" fontId="0" fillId="2" borderId="9" xfId="20" applyFill="1" applyBorder="1" applyAlignment="1">
      <alignment horizontal="center"/>
      <protection/>
    </xf>
    <xf numFmtId="170" fontId="0" fillId="2" borderId="9" xfId="20" applyNumberFormat="1" applyFill="1" applyBorder="1" applyAlignment="1">
      <alignment horizontal="right"/>
      <protection/>
    </xf>
    <xf numFmtId="170" fontId="0" fillId="2" borderId="8" xfId="20" applyNumberForma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0" fillId="0" borderId="0" xfId="20" applyBorder="1">
      <alignment/>
      <protection/>
    </xf>
    <xf numFmtId="164" fontId="15" fillId="0" borderId="0" xfId="20" applyFont="1" applyAlignment="1">
      <alignment/>
      <protection/>
    </xf>
    <xf numFmtId="164" fontId="16" fillId="0" borderId="0" xfId="20" applyFont="1" applyBorder="1">
      <alignment/>
      <protection/>
    </xf>
    <xf numFmtId="166" fontId="16" fillId="0" borderId="0" xfId="20" applyNumberFormat="1" applyFont="1" applyBorder="1" applyAlignment="1">
      <alignment horizontal="right"/>
      <protection/>
    </xf>
    <xf numFmtId="170" fontId="16" fillId="0" borderId="0" xfId="20" applyNumberFormat="1" applyFont="1" applyBorder="1">
      <alignment/>
      <protection/>
    </xf>
    <xf numFmtId="164" fontId="15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  <v>1</v>
      </c>
      <c r="D2" s="4" t="str">
        <f>Rekapitulace!G2</f>
        <v>Rekonstrukce asfaltového povrchu</v>
      </c>
      <c r="E2" s="3"/>
      <c r="F2" s="5" t="s">
        <v>2</v>
      </c>
      <c r="G2" s="6"/>
    </row>
    <row r="3" spans="1:7" ht="3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 customHeight="1">
      <c r="A5" s="14" t="s">
        <v>6</v>
      </c>
      <c r="B5" s="15"/>
      <c r="C5" s="16" t="s">
        <v>7</v>
      </c>
      <c r="D5" s="17"/>
      <c r="E5" s="18"/>
      <c r="F5" s="10" t="s">
        <v>8</v>
      </c>
      <c r="G5" s="11"/>
    </row>
    <row r="6" spans="1:15" ht="12.75" customHeight="1">
      <c r="A6" s="12" t="s">
        <v>9</v>
      </c>
      <c r="B6" s="8"/>
      <c r="C6" s="9" t="s">
        <v>10</v>
      </c>
      <c r="D6" s="9"/>
      <c r="E6" s="8"/>
      <c r="F6" s="19" t="s">
        <v>11</v>
      </c>
      <c r="G6" s="20"/>
      <c r="O6" s="21"/>
    </row>
    <row r="7" spans="1:7" ht="12.75" customHeight="1">
      <c r="A7" s="22" t="s">
        <v>12</v>
      </c>
      <c r="B7" s="23"/>
      <c r="C7" s="24" t="s">
        <v>13</v>
      </c>
      <c r="D7" s="25"/>
      <c r="E7" s="25"/>
      <c r="F7" s="26" t="s">
        <v>14</v>
      </c>
      <c r="G7" s="20">
        <f>IF(PocetMJ=0,0,ROUND((F30+F32)/PocetMJ,1))</f>
        <v>0</v>
      </c>
    </row>
    <row r="8" spans="1:9" ht="12.75">
      <c r="A8" s="27" t="s">
        <v>15</v>
      </c>
      <c r="B8" s="10"/>
      <c r="C8" s="28"/>
      <c r="D8" s="28"/>
      <c r="E8" s="28"/>
      <c r="F8" s="29" t="s">
        <v>16</v>
      </c>
      <c r="G8" s="30"/>
      <c r="H8" s="31"/>
      <c r="I8" s="32"/>
    </row>
    <row r="9" spans="1:8" ht="12.75">
      <c r="A9" s="27" t="s">
        <v>17</v>
      </c>
      <c r="B9" s="10"/>
      <c r="C9" s="28">
        <f>Projektant</f>
        <v>0</v>
      </c>
      <c r="D9" s="28"/>
      <c r="E9" s="28"/>
      <c r="F9" s="10"/>
      <c r="G9" s="33"/>
      <c r="H9" s="34"/>
    </row>
    <row r="10" spans="1:8" ht="12.75">
      <c r="A10" s="27" t="s">
        <v>18</v>
      </c>
      <c r="B10" s="10"/>
      <c r="C10" s="35" t="s">
        <v>19</v>
      </c>
      <c r="D10" s="35"/>
      <c r="E10" s="35"/>
      <c r="F10" s="36"/>
      <c r="G10" s="37"/>
      <c r="H10" s="38"/>
    </row>
    <row r="11" spans="1:57" ht="13.5" customHeight="1">
      <c r="A11" s="27" t="s">
        <v>20</v>
      </c>
      <c r="B11" s="10"/>
      <c r="C11" s="35"/>
      <c r="D11" s="35"/>
      <c r="E11" s="35"/>
      <c r="F11" s="39" t="s">
        <v>21</v>
      </c>
      <c r="G11" s="40"/>
      <c r="H11" s="34"/>
      <c r="BA11" s="41"/>
      <c r="BB11" s="41"/>
      <c r="BC11" s="41"/>
      <c r="BD11" s="41"/>
      <c r="BE11" s="41"/>
    </row>
    <row r="12" spans="1:8" ht="12.75" customHeight="1">
      <c r="A12" s="42" t="s">
        <v>22</v>
      </c>
      <c r="B12" s="8"/>
      <c r="C12" s="43"/>
      <c r="D12" s="43"/>
      <c r="E12" s="43"/>
      <c r="F12" s="44" t="s">
        <v>23</v>
      </c>
      <c r="G12" s="45"/>
      <c r="H12" s="34"/>
    </row>
    <row r="13" spans="1:8" ht="28.5" customHeight="1">
      <c r="A13" s="46" t="s">
        <v>24</v>
      </c>
      <c r="B13" s="46"/>
      <c r="C13" s="46"/>
      <c r="D13" s="46"/>
      <c r="E13" s="46"/>
      <c r="F13" s="46"/>
      <c r="G13" s="46"/>
      <c r="H13" s="34"/>
    </row>
    <row r="14" spans="1:7" ht="17.25" customHeight="1">
      <c r="A14" s="47" t="s">
        <v>25</v>
      </c>
      <c r="B14" s="48"/>
      <c r="C14" s="49"/>
      <c r="D14" s="50" t="s">
        <v>26</v>
      </c>
      <c r="E14" s="50"/>
      <c r="F14" s="50"/>
      <c r="G14" s="50"/>
    </row>
    <row r="15" spans="1:7" ht="15.75" customHeight="1">
      <c r="A15" s="51"/>
      <c r="B15" s="52" t="s">
        <v>27</v>
      </c>
      <c r="C15" s="53">
        <f>HSV</f>
        <v>0</v>
      </c>
      <c r="D15" s="54" t="str">
        <f>Rekapitulace!A19</f>
        <v>Ztížené výrobní podmínky</v>
      </c>
      <c r="E15" s="55"/>
      <c r="F15" s="56"/>
      <c r="G15" s="53">
        <f>Rekapitulace!I19</f>
        <v>0</v>
      </c>
    </row>
    <row r="16" spans="1:7" ht="15.75" customHeight="1">
      <c r="A16" s="51" t="s">
        <v>28</v>
      </c>
      <c r="B16" s="52" t="s">
        <v>29</v>
      </c>
      <c r="C16" s="53">
        <f>PSV</f>
        <v>0</v>
      </c>
      <c r="D16" s="57" t="str">
        <f>Rekapitulace!A20</f>
        <v>Oborová přirážka</v>
      </c>
      <c r="E16" s="58"/>
      <c r="F16" s="59"/>
      <c r="G16" s="53">
        <f>Rekapitulace!I20</f>
        <v>0</v>
      </c>
    </row>
    <row r="17" spans="1:7" ht="15.75" customHeight="1">
      <c r="A17" s="51" t="s">
        <v>30</v>
      </c>
      <c r="B17" s="52" t="s">
        <v>31</v>
      </c>
      <c r="C17" s="53">
        <f>Mont</f>
        <v>0</v>
      </c>
      <c r="D17" s="57" t="str">
        <f>Rekapitulace!A21</f>
        <v>Přesun stavebních kapacit</v>
      </c>
      <c r="E17" s="58"/>
      <c r="F17" s="59"/>
      <c r="G17" s="53">
        <f>Rekapitulace!I21</f>
        <v>0</v>
      </c>
    </row>
    <row r="18" spans="1:7" ht="15.75" customHeight="1">
      <c r="A18" s="60" t="s">
        <v>32</v>
      </c>
      <c r="B18" s="61" t="s">
        <v>33</v>
      </c>
      <c r="C18" s="53">
        <f>Dodavka</f>
        <v>0</v>
      </c>
      <c r="D18" s="57" t="str">
        <f>Rekapitulace!A22</f>
        <v>Mimostaveništní doprava</v>
      </c>
      <c r="E18" s="58"/>
      <c r="F18" s="59"/>
      <c r="G18" s="53">
        <f>Rekapitulace!I22</f>
        <v>0</v>
      </c>
    </row>
    <row r="19" spans="1:7" ht="15.75" customHeight="1">
      <c r="A19" s="62" t="s">
        <v>34</v>
      </c>
      <c r="B19" s="52"/>
      <c r="C19" s="53">
        <f>SUM(C15:C18)</f>
        <v>0</v>
      </c>
      <c r="D19" s="7" t="str">
        <f>Rekapitulace!A23</f>
        <v>Zařízení staveniště</v>
      </c>
      <c r="E19" s="58"/>
      <c r="F19" s="59"/>
      <c r="G19" s="53">
        <f>Rekapitulace!I23</f>
        <v>0</v>
      </c>
    </row>
    <row r="20" spans="1:7" ht="15.75" customHeight="1">
      <c r="A20" s="62"/>
      <c r="B20" s="52"/>
      <c r="C20" s="53"/>
      <c r="D20" s="57" t="str">
        <f>Rekapitulace!A24</f>
        <v>Provoz investora</v>
      </c>
      <c r="E20" s="58"/>
      <c r="F20" s="59"/>
      <c r="G20" s="53">
        <f>Rekapitulace!I24</f>
        <v>0</v>
      </c>
    </row>
    <row r="21" spans="1:7" ht="15.75" customHeight="1">
      <c r="A21" s="62" t="s">
        <v>35</v>
      </c>
      <c r="B21" s="52"/>
      <c r="C21" s="53">
        <f>HZS</f>
        <v>0</v>
      </c>
      <c r="D21" s="57" t="str">
        <f>Rekapitulace!A25</f>
        <v>Kompletační činnost (IČD)</v>
      </c>
      <c r="E21" s="58"/>
      <c r="F21" s="59"/>
      <c r="G21" s="53">
        <f>Rekapitulace!I25</f>
        <v>0</v>
      </c>
    </row>
    <row r="22" spans="1:7" ht="15.75" customHeight="1">
      <c r="A22" s="63" t="s">
        <v>36</v>
      </c>
      <c r="B22" s="34"/>
      <c r="C22" s="53">
        <f>C19+C21</f>
        <v>0</v>
      </c>
      <c r="D22" s="57" t="s">
        <v>37</v>
      </c>
      <c r="E22" s="58"/>
      <c r="F22" s="59"/>
      <c r="G22" s="53">
        <f>G23-SUM(G15:G21)</f>
        <v>0</v>
      </c>
    </row>
    <row r="23" spans="1:7" ht="15.75" customHeight="1">
      <c r="A23" s="64" t="s">
        <v>38</v>
      </c>
      <c r="B23" s="64"/>
      <c r="C23" s="65">
        <f>C22+G23</f>
        <v>0</v>
      </c>
      <c r="D23" s="66" t="s">
        <v>39</v>
      </c>
      <c r="E23" s="67"/>
      <c r="F23" s="68"/>
      <c r="G23" s="53">
        <f>VRN</f>
        <v>0</v>
      </c>
    </row>
    <row r="24" spans="1:7" ht="12.75">
      <c r="A24" s="69" t="s">
        <v>40</v>
      </c>
      <c r="B24" s="70"/>
      <c r="C24" s="71"/>
      <c r="D24" s="70" t="s">
        <v>41</v>
      </c>
      <c r="E24" s="70"/>
      <c r="F24" s="72" t="s">
        <v>42</v>
      </c>
      <c r="G24" s="73"/>
    </row>
    <row r="25" spans="1:7" ht="12.75">
      <c r="A25" s="63" t="s">
        <v>43</v>
      </c>
      <c r="B25" s="34"/>
      <c r="C25" s="74"/>
      <c r="D25" s="34" t="s">
        <v>43</v>
      </c>
      <c r="F25" s="75" t="s">
        <v>43</v>
      </c>
      <c r="G25" s="76"/>
    </row>
    <row r="26" spans="1:7" ht="37.5" customHeight="1">
      <c r="A26" s="63" t="s">
        <v>44</v>
      </c>
      <c r="B26" s="77"/>
      <c r="C26" s="74"/>
      <c r="D26" s="34" t="s">
        <v>44</v>
      </c>
      <c r="F26" s="75" t="s">
        <v>44</v>
      </c>
      <c r="G26" s="76"/>
    </row>
    <row r="27" spans="1:7" ht="12.75">
      <c r="A27" s="63"/>
      <c r="B27" s="78"/>
      <c r="C27" s="74"/>
      <c r="D27" s="34"/>
      <c r="F27" s="75"/>
      <c r="G27" s="76"/>
    </row>
    <row r="28" spans="1:7" ht="12.75">
      <c r="A28" s="63" t="s">
        <v>45</v>
      </c>
      <c r="B28" s="34"/>
      <c r="C28" s="74"/>
      <c r="D28" s="75" t="s">
        <v>46</v>
      </c>
      <c r="E28" s="74"/>
      <c r="F28" s="79" t="s">
        <v>46</v>
      </c>
      <c r="G28" s="76"/>
    </row>
    <row r="29" spans="1:7" ht="69" customHeight="1">
      <c r="A29" s="63"/>
      <c r="B29" s="34"/>
      <c r="C29" s="80"/>
      <c r="D29" s="81"/>
      <c r="E29" s="80"/>
      <c r="F29" s="34"/>
      <c r="G29" s="76"/>
    </row>
    <row r="30" spans="1:7" ht="12.75">
      <c r="A30" s="82" t="s">
        <v>47</v>
      </c>
      <c r="B30" s="83"/>
      <c r="C30" s="84">
        <v>21</v>
      </c>
      <c r="D30" s="83" t="s">
        <v>48</v>
      </c>
      <c r="E30" s="85"/>
      <c r="F30" s="86">
        <f>ROUND(C23-F32,0)</f>
        <v>0</v>
      </c>
      <c r="G30" s="86"/>
    </row>
    <row r="31" spans="1:7" ht="12.75">
      <c r="A31" s="82" t="s">
        <v>49</v>
      </c>
      <c r="B31" s="83"/>
      <c r="C31" s="84">
        <f>SazbaDPH1</f>
        <v>21</v>
      </c>
      <c r="D31" s="83" t="s">
        <v>50</v>
      </c>
      <c r="E31" s="85"/>
      <c r="F31" s="86">
        <f>ROUND(PRODUCT(F30,C31/100),1)</f>
        <v>0</v>
      </c>
      <c r="G31" s="86"/>
    </row>
    <row r="32" spans="1:7" ht="12.75">
      <c r="A32" s="82" t="s">
        <v>47</v>
      </c>
      <c r="B32" s="83"/>
      <c r="C32" s="84">
        <v>0</v>
      </c>
      <c r="D32" s="83" t="s">
        <v>50</v>
      </c>
      <c r="E32" s="85"/>
      <c r="F32" s="86">
        <v>0</v>
      </c>
      <c r="G32" s="86"/>
    </row>
    <row r="33" spans="1:7" ht="12.75">
      <c r="A33" s="82" t="s">
        <v>49</v>
      </c>
      <c r="B33" s="87"/>
      <c r="C33" s="88">
        <f>SazbaDPH2</f>
        <v>0</v>
      </c>
      <c r="D33" s="83" t="s">
        <v>50</v>
      </c>
      <c r="E33" s="59"/>
      <c r="F33" s="86">
        <f>ROUND(PRODUCT(F32,C33/100),1)</f>
        <v>0</v>
      </c>
      <c r="G33" s="86"/>
    </row>
    <row r="34" spans="1:7" s="93" customFormat="1" ht="19.5" customHeight="1">
      <c r="A34" s="89" t="s">
        <v>51</v>
      </c>
      <c r="B34" s="90"/>
      <c r="C34" s="90"/>
      <c r="D34" s="90"/>
      <c r="E34" s="91"/>
      <c r="F34" s="92">
        <f>CEILING(SUM(F30:F33),IF(SUM(F30:F33)&gt;=0,1,-1))</f>
        <v>0</v>
      </c>
      <c r="G34" s="92"/>
    </row>
    <row r="36" spans="1:8" ht="12.75">
      <c r="A36" s="94" t="s">
        <v>52</v>
      </c>
      <c r="B36" s="94"/>
      <c r="C36" s="94"/>
      <c r="D36" s="94"/>
      <c r="E36" s="94"/>
      <c r="F36" s="94"/>
      <c r="G36" s="94"/>
      <c r="H36" t="s">
        <v>53</v>
      </c>
    </row>
    <row r="37" spans="1:8" ht="14.25" customHeight="1">
      <c r="A37" s="94"/>
      <c r="B37" s="95"/>
      <c r="C37" s="95"/>
      <c r="D37" s="95"/>
      <c r="E37" s="95"/>
      <c r="F37" s="95"/>
      <c r="G37" s="95"/>
      <c r="H37" t="s">
        <v>53</v>
      </c>
    </row>
    <row r="38" spans="1:8" ht="12.75" customHeight="1">
      <c r="A38" s="96"/>
      <c r="B38" s="95"/>
      <c r="C38" s="95"/>
      <c r="D38" s="95"/>
      <c r="E38" s="95"/>
      <c r="F38" s="95"/>
      <c r="G38" s="95"/>
      <c r="H38" t="s">
        <v>53</v>
      </c>
    </row>
    <row r="39" spans="1:8" ht="12.75">
      <c r="A39" s="96"/>
      <c r="B39" s="95"/>
      <c r="C39" s="95"/>
      <c r="D39" s="95"/>
      <c r="E39" s="95"/>
      <c r="F39" s="95"/>
      <c r="G39" s="95"/>
      <c r="H39" t="s">
        <v>53</v>
      </c>
    </row>
    <row r="40" spans="1:8" ht="12.75">
      <c r="A40" s="96"/>
      <c r="B40" s="95"/>
      <c r="C40" s="95"/>
      <c r="D40" s="95"/>
      <c r="E40" s="95"/>
      <c r="F40" s="95"/>
      <c r="G40" s="95"/>
      <c r="H40" t="s">
        <v>53</v>
      </c>
    </row>
    <row r="41" spans="1:8" ht="12.75">
      <c r="A41" s="96"/>
      <c r="B41" s="95"/>
      <c r="C41" s="95"/>
      <c r="D41" s="95"/>
      <c r="E41" s="95"/>
      <c r="F41" s="95"/>
      <c r="G41" s="95"/>
      <c r="H41" t="s">
        <v>53</v>
      </c>
    </row>
    <row r="42" spans="1:8" ht="12.75">
      <c r="A42" s="96"/>
      <c r="B42" s="95"/>
      <c r="C42" s="95"/>
      <c r="D42" s="95"/>
      <c r="E42" s="95"/>
      <c r="F42" s="95"/>
      <c r="G42" s="95"/>
      <c r="H42" t="s">
        <v>53</v>
      </c>
    </row>
    <row r="43" spans="1:8" ht="12.75">
      <c r="A43" s="96"/>
      <c r="B43" s="95"/>
      <c r="C43" s="95"/>
      <c r="D43" s="95"/>
      <c r="E43" s="95"/>
      <c r="F43" s="95"/>
      <c r="G43" s="95"/>
      <c r="H43" t="s">
        <v>53</v>
      </c>
    </row>
    <row r="44" spans="1:8" ht="12.75">
      <c r="A44" s="96"/>
      <c r="B44" s="95"/>
      <c r="C44" s="95"/>
      <c r="D44" s="95"/>
      <c r="E44" s="95"/>
      <c r="F44" s="95"/>
      <c r="G44" s="95"/>
      <c r="H44" t="s">
        <v>53</v>
      </c>
    </row>
    <row r="45" spans="1:8" ht="0.75" customHeight="1">
      <c r="A45" s="96"/>
      <c r="B45" s="95"/>
      <c r="C45" s="95"/>
      <c r="D45" s="95"/>
      <c r="E45" s="95"/>
      <c r="F45" s="95"/>
      <c r="G45" s="95"/>
      <c r="H45" t="s">
        <v>53</v>
      </c>
    </row>
    <row r="46" spans="2:7" ht="12.75" customHeight="1">
      <c r="B46" s="97"/>
      <c r="C46" s="97"/>
      <c r="D46" s="97"/>
      <c r="E46" s="97"/>
      <c r="F46" s="97"/>
      <c r="G46" s="97"/>
    </row>
    <row r="47" spans="2:7" ht="12.75" customHeight="1">
      <c r="B47" s="97"/>
      <c r="C47" s="97"/>
      <c r="D47" s="97"/>
      <c r="E47" s="97"/>
      <c r="F47" s="97"/>
      <c r="G47" s="97"/>
    </row>
    <row r="48" spans="2:7" ht="12.75" customHeight="1">
      <c r="B48" s="97"/>
      <c r="C48" s="97"/>
      <c r="D48" s="97"/>
      <c r="E48" s="97"/>
      <c r="F48" s="97"/>
      <c r="G48" s="97"/>
    </row>
    <row r="49" spans="2:7" ht="12.75" customHeight="1">
      <c r="B49" s="97"/>
      <c r="C49" s="97"/>
      <c r="D49" s="97"/>
      <c r="E49" s="97"/>
      <c r="F49" s="97"/>
      <c r="G49" s="97"/>
    </row>
    <row r="50" spans="2:7" ht="12.75" customHeight="1">
      <c r="B50" s="97"/>
      <c r="C50" s="97"/>
      <c r="D50" s="97"/>
      <c r="E50" s="97"/>
      <c r="F50" s="97"/>
      <c r="G50" s="97"/>
    </row>
    <row r="51" spans="2:7" ht="12.75" customHeight="1">
      <c r="B51" s="97"/>
      <c r="C51" s="97"/>
      <c r="D51" s="97"/>
      <c r="E51" s="97"/>
      <c r="F51" s="97"/>
      <c r="G51" s="97"/>
    </row>
    <row r="52" spans="2:7" ht="12.75" customHeight="1">
      <c r="B52" s="97"/>
      <c r="C52" s="97"/>
      <c r="D52" s="97"/>
      <c r="E52" s="97"/>
      <c r="F52" s="97"/>
      <c r="G52" s="97"/>
    </row>
    <row r="53" spans="2:7" ht="12.75" customHeight="1">
      <c r="B53" s="97"/>
      <c r="C53" s="97"/>
      <c r="D53" s="97"/>
      <c r="E53" s="97"/>
      <c r="F53" s="97"/>
      <c r="G53" s="97"/>
    </row>
    <row r="54" spans="2:7" ht="12.75" customHeight="1">
      <c r="B54" s="97"/>
      <c r="C54" s="97"/>
      <c r="D54" s="97"/>
      <c r="E54" s="97"/>
      <c r="F54" s="97"/>
      <c r="G54" s="97"/>
    </row>
    <row r="55" spans="2:7" ht="12.75" customHeight="1">
      <c r="B55" s="97"/>
      <c r="C55" s="97"/>
      <c r="D55" s="97"/>
      <c r="E55" s="97"/>
      <c r="F55" s="97"/>
      <c r="G55" s="97"/>
    </row>
  </sheetData>
  <sheetProtection selectLockedCells="1" selectUnlockedCells="1"/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98" t="s">
        <v>54</v>
      </c>
      <c r="B1" s="98"/>
      <c r="C1" s="99" t="str">
        <f>CONCATENATE(cislostavby," ",nazevstavby)</f>
        <v>19 010 Mariánské Radčice - ul. V Zátiší - reko povrchu</v>
      </c>
      <c r="D1" s="100"/>
      <c r="E1" s="101"/>
      <c r="F1" s="100"/>
      <c r="G1" s="102" t="s">
        <v>55</v>
      </c>
      <c r="H1" s="103">
        <v>1</v>
      </c>
      <c r="I1" s="104"/>
    </row>
    <row r="2" spans="1:9" ht="12.75">
      <c r="A2" s="105" t="s">
        <v>56</v>
      </c>
      <c r="B2" s="105"/>
      <c r="C2" s="106" t="str">
        <f>CONCATENATE(cisloobjektu," ",nazevobjektu)</f>
        <v>1 Rekonstrukce asfaltového povrchu</v>
      </c>
      <c r="D2" s="107"/>
      <c r="E2" s="108"/>
      <c r="F2" s="107"/>
      <c r="G2" s="109" t="s">
        <v>7</v>
      </c>
      <c r="H2" s="109"/>
      <c r="I2" s="109"/>
    </row>
    <row r="3" ht="12.75">
      <c r="F3" s="34"/>
    </row>
    <row r="4" spans="1:9" ht="19.5" customHeight="1">
      <c r="A4" s="110" t="s">
        <v>57</v>
      </c>
      <c r="B4" s="110"/>
      <c r="C4" s="110"/>
      <c r="D4" s="110"/>
      <c r="E4" s="110"/>
      <c r="F4" s="110"/>
      <c r="G4" s="110"/>
      <c r="H4" s="110"/>
      <c r="I4" s="110"/>
    </row>
    <row r="6" spans="1:9" s="34" customFormat="1" ht="12.75">
      <c r="A6" s="111"/>
      <c r="B6" s="112" t="s">
        <v>58</v>
      </c>
      <c r="C6" s="112"/>
      <c r="D6" s="50"/>
      <c r="E6" s="113" t="s">
        <v>59</v>
      </c>
      <c r="F6" s="114" t="s">
        <v>60</v>
      </c>
      <c r="G6" s="114" t="s">
        <v>61</v>
      </c>
      <c r="H6" s="114" t="s">
        <v>62</v>
      </c>
      <c r="I6" s="115" t="s">
        <v>35</v>
      </c>
    </row>
    <row r="7" spans="1:9" s="34" customFormat="1" ht="12.75">
      <c r="A7" s="116" t="str">
        <f>Položky!B7</f>
        <v>1</v>
      </c>
      <c r="B7" s="117" t="str">
        <f>Položky!C7</f>
        <v>Zemní práce</v>
      </c>
      <c r="D7" s="118"/>
      <c r="E7" s="119">
        <f>Položky!BA18</f>
        <v>0</v>
      </c>
      <c r="F7" s="120">
        <f>Položky!BB18</f>
        <v>0</v>
      </c>
      <c r="G7" s="120">
        <f>Položky!BC18</f>
        <v>0</v>
      </c>
      <c r="H7" s="120">
        <f>Položky!BD18</f>
        <v>0</v>
      </c>
      <c r="I7" s="121">
        <f>Položky!BE18</f>
        <v>0</v>
      </c>
    </row>
    <row r="8" spans="1:9" s="34" customFormat="1" ht="12.75">
      <c r="A8" s="116" t="str">
        <f>Položky!B19</f>
        <v>2</v>
      </c>
      <c r="B8" s="117" t="str">
        <f>Položky!C19</f>
        <v>Základy a zvláštní zakládání</v>
      </c>
      <c r="D8" s="118"/>
      <c r="E8" s="119">
        <f>Položky!BA21</f>
        <v>0</v>
      </c>
      <c r="F8" s="120">
        <f>Položky!BB21</f>
        <v>0</v>
      </c>
      <c r="G8" s="120">
        <f>Položky!BC21</f>
        <v>0</v>
      </c>
      <c r="H8" s="120">
        <f>Položky!BD21</f>
        <v>0</v>
      </c>
      <c r="I8" s="121">
        <f>Položky!BE21</f>
        <v>0</v>
      </c>
    </row>
    <row r="9" spans="1:9" s="34" customFormat="1" ht="12.75">
      <c r="A9" s="116" t="str">
        <f>Položky!B22</f>
        <v>5</v>
      </c>
      <c r="B9" s="117" t="str">
        <f>Položky!C22</f>
        <v>Komunikace</v>
      </c>
      <c r="D9" s="118"/>
      <c r="E9" s="119">
        <f>Položky!BA33</f>
        <v>0</v>
      </c>
      <c r="F9" s="120">
        <f>Položky!BB33</f>
        <v>0</v>
      </c>
      <c r="G9" s="120">
        <f>Položky!BC33</f>
        <v>0</v>
      </c>
      <c r="H9" s="120">
        <f>Položky!BD33</f>
        <v>0</v>
      </c>
      <c r="I9" s="121">
        <f>Položky!BE33</f>
        <v>0</v>
      </c>
    </row>
    <row r="10" spans="1:9" s="34" customFormat="1" ht="12.75">
      <c r="A10" s="116" t="str">
        <f>Položky!B34</f>
        <v>8</v>
      </c>
      <c r="B10" s="117" t="str">
        <f>Položky!C34</f>
        <v>Trubní vedení</v>
      </c>
      <c r="D10" s="118"/>
      <c r="E10" s="119">
        <f>Položky!BA36</f>
        <v>0</v>
      </c>
      <c r="F10" s="120">
        <f>Položky!BB36</f>
        <v>0</v>
      </c>
      <c r="G10" s="120">
        <f>Položky!BC36</f>
        <v>0</v>
      </c>
      <c r="H10" s="120">
        <f>Položky!BD36</f>
        <v>0</v>
      </c>
      <c r="I10" s="121">
        <f>Položky!BE36</f>
        <v>0</v>
      </c>
    </row>
    <row r="11" spans="1:9" s="34" customFormat="1" ht="12.75">
      <c r="A11" s="116" t="str">
        <f>Položky!B37</f>
        <v>91</v>
      </c>
      <c r="B11" s="117" t="str">
        <f>Položky!C37</f>
        <v>Doplňující práce na komunikaci</v>
      </c>
      <c r="D11" s="118"/>
      <c r="E11" s="119">
        <f>Položky!BA42</f>
        <v>0</v>
      </c>
      <c r="F11" s="120">
        <f>Položky!BB42</f>
        <v>0</v>
      </c>
      <c r="G11" s="120">
        <f>Položky!BC42</f>
        <v>0</v>
      </c>
      <c r="H11" s="120">
        <f>Položky!BD42</f>
        <v>0</v>
      </c>
      <c r="I11" s="121">
        <f>Položky!BE42</f>
        <v>0</v>
      </c>
    </row>
    <row r="12" spans="1:9" s="34" customFormat="1" ht="12.75">
      <c r="A12" s="116" t="str">
        <f>Položky!B43</f>
        <v>99</v>
      </c>
      <c r="B12" s="117" t="str">
        <f>Položky!C43</f>
        <v>Staveništní přesun hmot</v>
      </c>
      <c r="D12" s="118"/>
      <c r="E12" s="119">
        <f>Položky!BA45</f>
        <v>0</v>
      </c>
      <c r="F12" s="120">
        <f>Položky!BB45</f>
        <v>0</v>
      </c>
      <c r="G12" s="120">
        <f>Položky!BC45</f>
        <v>0</v>
      </c>
      <c r="H12" s="120">
        <f>Položky!BD45</f>
        <v>0</v>
      </c>
      <c r="I12" s="121">
        <f>Položky!BE45</f>
        <v>0</v>
      </c>
    </row>
    <row r="13" spans="1:9" s="34" customFormat="1" ht="12.75">
      <c r="A13" s="116" t="str">
        <f>Položky!B46</f>
        <v>D96</v>
      </c>
      <c r="B13" s="117" t="str">
        <f>Položky!C46</f>
        <v>Přesuny suti a vybouraných hmot</v>
      </c>
      <c r="D13" s="118"/>
      <c r="E13" s="119">
        <f>Položky!BA50</f>
        <v>0</v>
      </c>
      <c r="F13" s="120">
        <f>Položky!BB50</f>
        <v>0</v>
      </c>
      <c r="G13" s="120">
        <f>Položky!BC50</f>
        <v>0</v>
      </c>
      <c r="H13" s="120">
        <f>Položky!BD50</f>
        <v>0</v>
      </c>
      <c r="I13" s="121">
        <f>Položky!BE50</f>
        <v>0</v>
      </c>
    </row>
    <row r="14" spans="1:9" s="128" customFormat="1" ht="12.75">
      <c r="A14" s="122"/>
      <c r="B14" s="123" t="s">
        <v>63</v>
      </c>
      <c r="C14" s="123"/>
      <c r="D14" s="124"/>
      <c r="E14" s="125">
        <f>SUM(E7:E13)</f>
        <v>0</v>
      </c>
      <c r="F14" s="126">
        <f>SUM(F7:F13)</f>
        <v>0</v>
      </c>
      <c r="G14" s="126">
        <f>SUM(G7:G13)</f>
        <v>0</v>
      </c>
      <c r="H14" s="126">
        <f>SUM(H7:H13)</f>
        <v>0</v>
      </c>
      <c r="I14" s="127">
        <f>SUM(I7:I13)</f>
        <v>0</v>
      </c>
    </row>
    <row r="15" spans="1:9" ht="12.75">
      <c r="A15" s="34"/>
      <c r="B15" s="34"/>
      <c r="C15" s="34"/>
      <c r="D15" s="34"/>
      <c r="E15" s="34"/>
      <c r="F15" s="34"/>
      <c r="G15" s="34"/>
      <c r="H15" s="34"/>
      <c r="I15" s="34"/>
    </row>
    <row r="16" spans="1:57" ht="19.5" customHeight="1">
      <c r="A16" s="129" t="s">
        <v>64</v>
      </c>
      <c r="B16" s="129"/>
      <c r="C16" s="129"/>
      <c r="D16" s="129"/>
      <c r="E16" s="129"/>
      <c r="F16" s="129"/>
      <c r="G16" s="129"/>
      <c r="H16" s="129"/>
      <c r="I16" s="129"/>
      <c r="BA16" s="41"/>
      <c r="BB16" s="41"/>
      <c r="BC16" s="41"/>
      <c r="BD16" s="41"/>
      <c r="BE16" s="41"/>
    </row>
    <row r="18" spans="1:9" ht="12.75">
      <c r="A18" s="69" t="s">
        <v>65</v>
      </c>
      <c r="B18" s="70"/>
      <c r="C18" s="70"/>
      <c r="D18" s="130"/>
      <c r="E18" s="131" t="s">
        <v>66</v>
      </c>
      <c r="F18" s="132" t="s">
        <v>67</v>
      </c>
      <c r="G18" s="133" t="s">
        <v>68</v>
      </c>
      <c r="H18" s="134"/>
      <c r="I18" s="135" t="s">
        <v>66</v>
      </c>
    </row>
    <row r="19" spans="1:53" ht="12.75">
      <c r="A19" s="62" t="s">
        <v>69</v>
      </c>
      <c r="B19" s="52"/>
      <c r="C19" s="52"/>
      <c r="D19" s="136"/>
      <c r="E19" s="137"/>
      <c r="F19" s="138"/>
      <c r="G19" s="139">
        <f>CHOOSE(BA19+1,HSV+PSV,HSV+PSV+Mont,HSV+PSV+Dodavka+Mont,HSV,PSV,Mont,Dodavka,Mont+Dodavka,0)</f>
        <v>0</v>
      </c>
      <c r="H19" s="140"/>
      <c r="I19" s="141">
        <f>E19+F19*G19/100</f>
        <v>0</v>
      </c>
      <c r="BA19">
        <v>0</v>
      </c>
    </row>
    <row r="20" spans="1:53" ht="12.75">
      <c r="A20" s="62" t="s">
        <v>70</v>
      </c>
      <c r="B20" s="52"/>
      <c r="C20" s="52"/>
      <c r="D20" s="136"/>
      <c r="E20" s="137"/>
      <c r="F20" s="138"/>
      <c r="G20" s="139">
        <f>CHOOSE(BA20+1,HSV+PSV,HSV+PSV+Mont,HSV+PSV+Dodavka+Mont,HSV,PSV,Mont,Dodavka,Mont+Dodavka,0)</f>
        <v>0</v>
      </c>
      <c r="H20" s="140"/>
      <c r="I20" s="141">
        <f>E20+F20*G20/100</f>
        <v>0</v>
      </c>
      <c r="BA20">
        <v>0</v>
      </c>
    </row>
    <row r="21" spans="1:53" ht="12.75">
      <c r="A21" s="62" t="s">
        <v>71</v>
      </c>
      <c r="B21" s="52"/>
      <c r="C21" s="52"/>
      <c r="D21" s="136"/>
      <c r="E21" s="137"/>
      <c r="F21" s="138"/>
      <c r="G21" s="139">
        <f>CHOOSE(BA21+1,HSV+PSV,HSV+PSV+Mont,HSV+PSV+Dodavka+Mont,HSV,PSV,Mont,Dodavka,Mont+Dodavka,0)</f>
        <v>0</v>
      </c>
      <c r="H21" s="140"/>
      <c r="I21" s="141">
        <f>E21+F21*G21/100</f>
        <v>0</v>
      </c>
      <c r="BA21">
        <v>0</v>
      </c>
    </row>
    <row r="22" spans="1:53" ht="12.75">
      <c r="A22" s="62" t="s">
        <v>72</v>
      </c>
      <c r="B22" s="52"/>
      <c r="C22" s="52"/>
      <c r="D22" s="136"/>
      <c r="E22" s="137"/>
      <c r="F22" s="138"/>
      <c r="G22" s="139">
        <f>CHOOSE(BA22+1,HSV+PSV,HSV+PSV+Mont,HSV+PSV+Dodavka+Mont,HSV,PSV,Mont,Dodavka,Mont+Dodavka,0)</f>
        <v>0</v>
      </c>
      <c r="H22" s="140"/>
      <c r="I22" s="141">
        <f>E22+F22*G22/100</f>
        <v>0</v>
      </c>
      <c r="BA22">
        <v>0</v>
      </c>
    </row>
    <row r="23" spans="1:53" ht="12.75">
      <c r="A23" s="62" t="s">
        <v>73</v>
      </c>
      <c r="B23" s="52"/>
      <c r="C23" s="52"/>
      <c r="D23" s="136"/>
      <c r="E23" s="137"/>
      <c r="F23" s="138"/>
      <c r="G23" s="139">
        <f>CHOOSE(BA23+1,HSV+PSV,HSV+PSV+Mont,HSV+PSV+Dodavka+Mont,HSV,PSV,Mont,Dodavka,Mont+Dodavka,0)</f>
        <v>0</v>
      </c>
      <c r="H23" s="140"/>
      <c r="I23" s="141">
        <f>E23+F23*G23/100</f>
        <v>0</v>
      </c>
      <c r="BA23">
        <v>1</v>
      </c>
    </row>
    <row r="24" spans="1:53" ht="12.75">
      <c r="A24" s="62" t="s">
        <v>74</v>
      </c>
      <c r="B24" s="52"/>
      <c r="C24" s="52"/>
      <c r="D24" s="136"/>
      <c r="E24" s="137"/>
      <c r="F24" s="138"/>
      <c r="G24" s="139">
        <f>CHOOSE(BA24+1,HSV+PSV,HSV+PSV+Mont,HSV+PSV+Dodavka+Mont,HSV,PSV,Mont,Dodavka,Mont+Dodavka,0)</f>
        <v>0</v>
      </c>
      <c r="H24" s="140"/>
      <c r="I24" s="141">
        <f>E24+F24*G24/100</f>
        <v>0</v>
      </c>
      <c r="BA24">
        <v>1</v>
      </c>
    </row>
    <row r="25" spans="1:53" ht="12.75">
      <c r="A25" s="62" t="s">
        <v>75</v>
      </c>
      <c r="B25" s="52"/>
      <c r="C25" s="52"/>
      <c r="D25" s="136"/>
      <c r="E25" s="137"/>
      <c r="F25" s="138"/>
      <c r="G25" s="139">
        <f>CHOOSE(BA25+1,HSV+PSV,HSV+PSV+Mont,HSV+PSV+Dodavka+Mont,HSV,PSV,Mont,Dodavka,Mont+Dodavka,0)</f>
        <v>0</v>
      </c>
      <c r="H25" s="140"/>
      <c r="I25" s="141">
        <f>E25+F25*G25/100</f>
        <v>0</v>
      </c>
      <c r="BA25">
        <v>2</v>
      </c>
    </row>
    <row r="26" spans="1:53" ht="12.75">
      <c r="A26" s="62" t="s">
        <v>76</v>
      </c>
      <c r="B26" s="52"/>
      <c r="C26" s="52"/>
      <c r="D26" s="136"/>
      <c r="E26" s="137"/>
      <c r="F26" s="138"/>
      <c r="G26" s="139">
        <f>CHOOSE(BA26+1,HSV+PSV,HSV+PSV+Mont,HSV+PSV+Dodavka+Mont,HSV,PSV,Mont,Dodavka,Mont+Dodavka,0)</f>
        <v>0</v>
      </c>
      <c r="H26" s="140"/>
      <c r="I26" s="141">
        <f>E26+F26*G26/100</f>
        <v>0</v>
      </c>
      <c r="BA26">
        <v>2</v>
      </c>
    </row>
    <row r="27" spans="1:9" ht="12.75">
      <c r="A27" s="142"/>
      <c r="B27" s="143" t="s">
        <v>77</v>
      </c>
      <c r="C27" s="144"/>
      <c r="D27" s="145"/>
      <c r="E27" s="146"/>
      <c r="F27" s="147"/>
      <c r="G27" s="147"/>
      <c r="H27" s="148">
        <f>SUM(I19:I26)</f>
        <v>0</v>
      </c>
      <c r="I27" s="148"/>
    </row>
    <row r="29" spans="2:9" ht="12.75">
      <c r="B29" s="128"/>
      <c r="F29" s="149"/>
      <c r="G29" s="150"/>
      <c r="H29" s="150"/>
      <c r="I29" s="151"/>
    </row>
    <row r="30" spans="6:9" ht="12.75">
      <c r="F30" s="149"/>
      <c r="G30" s="150"/>
      <c r="H30" s="150"/>
      <c r="I30" s="151"/>
    </row>
    <row r="31" spans="6:9" ht="12.75">
      <c r="F31" s="149"/>
      <c r="G31" s="150"/>
      <c r="H31" s="150"/>
      <c r="I31" s="151"/>
    </row>
    <row r="32" spans="6:9" ht="12.75">
      <c r="F32" s="149"/>
      <c r="G32" s="150"/>
      <c r="H32" s="150"/>
      <c r="I32" s="151"/>
    </row>
    <row r="33" spans="6:9" ht="12.75">
      <c r="F33" s="149"/>
      <c r="G33" s="150"/>
      <c r="H33" s="150"/>
      <c r="I33" s="151"/>
    </row>
    <row r="34" spans="6:9" ht="12.75">
      <c r="F34" s="149"/>
      <c r="G34" s="150"/>
      <c r="H34" s="150"/>
      <c r="I34" s="151"/>
    </row>
    <row r="35" spans="6:9" ht="12.75">
      <c r="F35" s="149"/>
      <c r="G35" s="150"/>
      <c r="H35" s="150"/>
      <c r="I35" s="151"/>
    </row>
    <row r="36" spans="6:9" ht="12.75">
      <c r="F36" s="149"/>
      <c r="G36" s="150"/>
      <c r="H36" s="150"/>
      <c r="I36" s="151"/>
    </row>
    <row r="37" spans="6:9" ht="12.75">
      <c r="F37" s="149"/>
      <c r="G37" s="150"/>
      <c r="H37" s="150"/>
      <c r="I37" s="151"/>
    </row>
    <row r="38" spans="6:9" ht="12.75">
      <c r="F38" s="149"/>
      <c r="G38" s="150"/>
      <c r="H38" s="150"/>
      <c r="I38" s="151"/>
    </row>
    <row r="39" spans="6:9" ht="12.75">
      <c r="F39" s="149"/>
      <c r="G39" s="150"/>
      <c r="H39" s="150"/>
      <c r="I39" s="151"/>
    </row>
    <row r="40" spans="6:9" ht="12.75">
      <c r="F40" s="149"/>
      <c r="G40" s="150"/>
      <c r="H40" s="150"/>
      <c r="I40" s="151"/>
    </row>
    <row r="41" spans="6:9" ht="12.75">
      <c r="F41" s="149"/>
      <c r="G41" s="150"/>
      <c r="H41" s="150"/>
      <c r="I41" s="151"/>
    </row>
    <row r="42" spans="6:9" ht="12.75">
      <c r="F42" s="149"/>
      <c r="G42" s="150"/>
      <c r="H42" s="150"/>
      <c r="I42" s="151"/>
    </row>
    <row r="43" spans="6:9" ht="12.75">
      <c r="F43" s="149"/>
      <c r="G43" s="150"/>
      <c r="H43" s="150"/>
      <c r="I43" s="151"/>
    </row>
    <row r="44" spans="6:9" ht="12.75">
      <c r="F44" s="149"/>
      <c r="G44" s="150"/>
      <c r="H44" s="150"/>
      <c r="I44" s="151"/>
    </row>
    <row r="45" spans="6:9" ht="12.75">
      <c r="F45" s="149"/>
      <c r="G45" s="150"/>
      <c r="H45" s="150"/>
      <c r="I45" s="151"/>
    </row>
    <row r="46" spans="6:9" ht="12.75">
      <c r="F46" s="149"/>
      <c r="G46" s="150"/>
      <c r="H46" s="150"/>
      <c r="I46" s="151"/>
    </row>
    <row r="47" spans="6:9" ht="12.75">
      <c r="F47" s="149"/>
      <c r="G47" s="150"/>
      <c r="H47" s="150"/>
      <c r="I47" s="151"/>
    </row>
    <row r="48" spans="6:9" ht="12.75">
      <c r="F48" s="149"/>
      <c r="G48" s="150"/>
      <c r="H48" s="150"/>
      <c r="I48" s="151"/>
    </row>
    <row r="49" spans="6:9" ht="12.75">
      <c r="F49" s="149"/>
      <c r="G49" s="150"/>
      <c r="H49" s="150"/>
      <c r="I49" s="151"/>
    </row>
    <row r="50" spans="6:9" ht="12.75">
      <c r="F50" s="149"/>
      <c r="G50" s="150"/>
      <c r="H50" s="150"/>
      <c r="I50" s="151"/>
    </row>
    <row r="51" spans="6:9" ht="12.75">
      <c r="F51" s="149"/>
      <c r="G51" s="150"/>
      <c r="H51" s="150"/>
      <c r="I51" s="151"/>
    </row>
    <row r="52" spans="6:9" ht="12.75">
      <c r="F52" s="149"/>
      <c r="G52" s="150"/>
      <c r="H52" s="150"/>
      <c r="I52" s="151"/>
    </row>
    <row r="53" spans="6:9" ht="12.75">
      <c r="F53" s="149"/>
      <c r="G53" s="150"/>
      <c r="H53" s="150"/>
      <c r="I53" s="151"/>
    </row>
    <row r="54" spans="6:9" ht="12.75">
      <c r="F54" s="149"/>
      <c r="G54" s="150"/>
      <c r="H54" s="150"/>
      <c r="I54" s="151"/>
    </row>
    <row r="55" spans="6:9" ht="12.75">
      <c r="F55" s="149"/>
      <c r="G55" s="150"/>
      <c r="H55" s="150"/>
      <c r="I55" s="151"/>
    </row>
    <row r="56" spans="6:9" ht="12.75">
      <c r="F56" s="149"/>
      <c r="G56" s="150"/>
      <c r="H56" s="150"/>
      <c r="I56" s="151"/>
    </row>
    <row r="57" spans="6:9" ht="12.75">
      <c r="F57" s="149"/>
      <c r="G57" s="150"/>
      <c r="H57" s="150"/>
      <c r="I57" s="151"/>
    </row>
    <row r="58" spans="6:9" ht="12.75">
      <c r="F58" s="149"/>
      <c r="G58" s="150"/>
      <c r="H58" s="150"/>
      <c r="I58" s="151"/>
    </row>
    <row r="59" spans="6:9" ht="12.75">
      <c r="F59" s="149"/>
      <c r="G59" s="150"/>
      <c r="H59" s="150"/>
      <c r="I59" s="151"/>
    </row>
    <row r="60" spans="6:9" ht="12.75">
      <c r="F60" s="149"/>
      <c r="G60" s="150"/>
      <c r="H60" s="150"/>
      <c r="I60" s="151"/>
    </row>
    <row r="61" spans="6:9" ht="12.75">
      <c r="F61" s="149"/>
      <c r="G61" s="150"/>
      <c r="H61" s="150"/>
      <c r="I61" s="151"/>
    </row>
    <row r="62" spans="6:9" ht="12.75">
      <c r="F62" s="149"/>
      <c r="G62" s="150"/>
      <c r="H62" s="150"/>
      <c r="I62" s="151"/>
    </row>
    <row r="63" spans="6:9" ht="12.75">
      <c r="F63" s="149"/>
      <c r="G63" s="150"/>
      <c r="H63" s="150"/>
      <c r="I63" s="151"/>
    </row>
    <row r="64" spans="6:9" ht="12.75">
      <c r="F64" s="149"/>
      <c r="G64" s="150"/>
      <c r="H64" s="150"/>
      <c r="I64" s="151"/>
    </row>
    <row r="65" spans="6:9" ht="12.75">
      <c r="F65" s="149"/>
      <c r="G65" s="150"/>
      <c r="H65" s="150"/>
      <c r="I65" s="151"/>
    </row>
    <row r="66" spans="6:9" ht="12.75">
      <c r="F66" s="149"/>
      <c r="G66" s="150"/>
      <c r="H66" s="150"/>
      <c r="I66" s="151"/>
    </row>
    <row r="67" spans="6:9" ht="12.75">
      <c r="F67" s="149"/>
      <c r="G67" s="150"/>
      <c r="H67" s="150"/>
      <c r="I67" s="151"/>
    </row>
    <row r="68" spans="6:9" ht="12.75">
      <c r="F68" s="149"/>
      <c r="G68" s="150"/>
      <c r="H68" s="150"/>
      <c r="I68" s="151"/>
    </row>
    <row r="69" spans="6:9" ht="12.75">
      <c r="F69" s="149"/>
      <c r="G69" s="150"/>
      <c r="H69" s="150"/>
      <c r="I69" s="151"/>
    </row>
    <row r="70" spans="6:9" ht="12.75">
      <c r="F70" s="149"/>
      <c r="G70" s="150"/>
      <c r="H70" s="150"/>
      <c r="I70" s="151"/>
    </row>
    <row r="71" spans="6:9" ht="12.75">
      <c r="F71" s="149"/>
      <c r="G71" s="150"/>
      <c r="H71" s="150"/>
      <c r="I71" s="151"/>
    </row>
    <row r="72" spans="6:9" ht="12.75">
      <c r="F72" s="149"/>
      <c r="G72" s="150"/>
      <c r="H72" s="150"/>
      <c r="I72" s="151"/>
    </row>
    <row r="73" spans="6:9" ht="12.75">
      <c r="F73" s="149"/>
      <c r="G73" s="150"/>
      <c r="H73" s="150"/>
      <c r="I73" s="151"/>
    </row>
    <row r="74" spans="6:9" ht="12.75">
      <c r="F74" s="149"/>
      <c r="G74" s="150"/>
      <c r="H74" s="150"/>
      <c r="I74" s="151"/>
    </row>
    <row r="75" spans="6:9" ht="12.75">
      <c r="F75" s="149"/>
      <c r="G75" s="150"/>
      <c r="H75" s="150"/>
      <c r="I75" s="151"/>
    </row>
    <row r="76" spans="6:9" ht="12.75">
      <c r="F76" s="149"/>
      <c r="G76" s="150"/>
      <c r="H76" s="150"/>
      <c r="I76" s="151"/>
    </row>
    <row r="77" spans="6:9" ht="12.75">
      <c r="F77" s="149"/>
      <c r="G77" s="150"/>
      <c r="H77" s="150"/>
      <c r="I77" s="151"/>
    </row>
    <row r="78" spans="6:9" ht="12.75">
      <c r="F78" s="149"/>
      <c r="G78" s="150"/>
      <c r="H78" s="150"/>
      <c r="I78" s="151"/>
    </row>
  </sheetData>
  <sheetProtection selectLockedCells="1" selectUnlockedCells="1"/>
  <mergeCells count="6">
    <mergeCell ref="A1:B1"/>
    <mergeCell ref="A2:B2"/>
    <mergeCell ref="G2:I2"/>
    <mergeCell ref="A4:I4"/>
    <mergeCell ref="A16:I16"/>
    <mergeCell ref="H27:I27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3"/>
  <sheetViews>
    <sheetView workbookViewId="0" topLeftCell="A1">
      <selection activeCell="A1" sqref="A1"/>
    </sheetView>
  </sheetViews>
  <sheetFormatPr defaultColWidth="9.00390625" defaultRowHeight="12.75"/>
  <cols>
    <col min="1" max="1" width="4.375" style="152" customWidth="1"/>
    <col min="2" max="2" width="11.625" style="152" customWidth="1"/>
    <col min="3" max="3" width="40.375" style="152" customWidth="1"/>
    <col min="4" max="4" width="5.625" style="152" customWidth="1"/>
    <col min="5" max="5" width="8.625" style="153" customWidth="1"/>
    <col min="6" max="6" width="9.875" style="152" customWidth="1"/>
    <col min="7" max="7" width="13.875" style="152" customWidth="1"/>
    <col min="8" max="11" width="9.125" style="152" customWidth="1"/>
    <col min="12" max="12" width="75.375" style="152" customWidth="1"/>
    <col min="13" max="13" width="45.25390625" style="152" customWidth="1"/>
    <col min="14" max="16384" width="9.125" style="152" customWidth="1"/>
  </cols>
  <sheetData>
    <row r="1" spans="1:7" ht="12.75">
      <c r="A1" s="154" t="s">
        <v>78</v>
      </c>
      <c r="B1" s="154"/>
      <c r="C1" s="154"/>
      <c r="D1" s="154"/>
      <c r="E1" s="154"/>
      <c r="F1" s="154"/>
      <c r="G1" s="154"/>
    </row>
    <row r="2" spans="2:7" ht="14.25" customHeight="1">
      <c r="B2" s="155"/>
      <c r="C2" s="156"/>
      <c r="D2" s="156"/>
      <c r="E2" s="157"/>
      <c r="F2" s="156"/>
      <c r="G2" s="156"/>
    </row>
    <row r="3" spans="1:7" ht="12.75">
      <c r="A3" s="98" t="s">
        <v>54</v>
      </c>
      <c r="B3" s="98"/>
      <c r="C3" s="99" t="str">
        <f>CONCATENATE(cislostavby," ",nazevstavby)</f>
        <v>19 010 Mariánské Radčice - ul. V Zátiší - reko povrchu</v>
      </c>
      <c r="D3" s="100"/>
      <c r="E3" s="158" t="s">
        <v>79</v>
      </c>
      <c r="F3" s="159">
        <f>Rekapitulace!H1</f>
        <v>1</v>
      </c>
      <c r="G3" s="160"/>
    </row>
    <row r="4" spans="1:7" ht="12.75">
      <c r="A4" s="161" t="s">
        <v>56</v>
      </c>
      <c r="B4" s="161"/>
      <c r="C4" s="106" t="str">
        <f>CONCATENATE(cisloobjektu," ",nazevobjektu)</f>
        <v>1 Rekonstrukce asfaltového povrchu</v>
      </c>
      <c r="D4" s="107"/>
      <c r="E4" s="162" t="str">
        <f>Rekapitulace!G2</f>
        <v>Rekonstrukce asfaltového povrchu</v>
      </c>
      <c r="F4" s="162"/>
      <c r="G4" s="162"/>
    </row>
    <row r="5" spans="1:7" ht="12.75">
      <c r="A5" s="163"/>
      <c r="B5" s="164"/>
      <c r="C5" s="164"/>
      <c r="G5" s="165"/>
    </row>
    <row r="6" spans="1:7" ht="12.75">
      <c r="A6" s="166" t="s">
        <v>80</v>
      </c>
      <c r="B6" s="167" t="s">
        <v>81</v>
      </c>
      <c r="C6" s="167" t="s">
        <v>82</v>
      </c>
      <c r="D6" s="167" t="s">
        <v>83</v>
      </c>
      <c r="E6" s="168" t="s">
        <v>84</v>
      </c>
      <c r="F6" s="167" t="s">
        <v>85</v>
      </c>
      <c r="G6" s="169" t="s">
        <v>86</v>
      </c>
    </row>
    <row r="7" spans="1:15" ht="12.75">
      <c r="A7" s="170" t="s">
        <v>87</v>
      </c>
      <c r="B7" s="171" t="s">
        <v>6</v>
      </c>
      <c r="C7" s="172" t="s">
        <v>88</v>
      </c>
      <c r="D7" s="173"/>
      <c r="E7" s="174"/>
      <c r="F7" s="174"/>
      <c r="G7" s="175"/>
      <c r="H7" s="176"/>
      <c r="I7" s="176"/>
      <c r="O7" s="177">
        <v>1</v>
      </c>
    </row>
    <row r="8" spans="1:104" ht="12.75">
      <c r="A8" s="178">
        <v>1</v>
      </c>
      <c r="B8" s="179" t="s">
        <v>89</v>
      </c>
      <c r="C8" s="180" t="s">
        <v>90</v>
      </c>
      <c r="D8" s="181" t="s">
        <v>91</v>
      </c>
      <c r="E8" s="182">
        <v>535</v>
      </c>
      <c r="F8" s="182">
        <v>0</v>
      </c>
      <c r="G8" s="183">
        <f>E8*F8</f>
        <v>0</v>
      </c>
      <c r="O8" s="177">
        <v>2</v>
      </c>
      <c r="AA8" s="152">
        <v>1</v>
      </c>
      <c r="AB8" s="152">
        <v>1</v>
      </c>
      <c r="AC8" s="152">
        <v>1</v>
      </c>
      <c r="AZ8" s="152">
        <v>1</v>
      </c>
      <c r="BA8" s="152">
        <f>IF(AZ8=1,G8,0)</f>
        <v>0</v>
      </c>
      <c r="BB8" s="152">
        <f>IF(AZ8=2,G8,0)</f>
        <v>0</v>
      </c>
      <c r="BC8" s="152">
        <f>IF(AZ8=3,G8,0)</f>
        <v>0</v>
      </c>
      <c r="BD8" s="152">
        <f>IF(AZ8=4,G8,0)</f>
        <v>0</v>
      </c>
      <c r="BE8" s="152">
        <f>IF(AZ8=5,G8,0)</f>
        <v>0</v>
      </c>
      <c r="CA8" s="177">
        <v>1</v>
      </c>
      <c r="CB8" s="177">
        <v>1</v>
      </c>
      <c r="CZ8" s="152">
        <v>0</v>
      </c>
    </row>
    <row r="9" spans="1:104" ht="12.75">
      <c r="A9" s="178">
        <v>2</v>
      </c>
      <c r="B9" s="179" t="s">
        <v>92</v>
      </c>
      <c r="C9" s="180" t="s">
        <v>93</v>
      </c>
      <c r="D9" s="181" t="s">
        <v>91</v>
      </c>
      <c r="E9" s="182">
        <v>360</v>
      </c>
      <c r="F9" s="182">
        <v>0</v>
      </c>
      <c r="G9" s="183">
        <f>E9*F9</f>
        <v>0</v>
      </c>
      <c r="O9" s="177">
        <v>2</v>
      </c>
      <c r="AA9" s="152">
        <v>1</v>
      </c>
      <c r="AB9" s="152">
        <v>1</v>
      </c>
      <c r="AC9" s="152">
        <v>1</v>
      </c>
      <c r="AZ9" s="152">
        <v>1</v>
      </c>
      <c r="BA9" s="152">
        <f>IF(AZ9=1,G9,0)</f>
        <v>0</v>
      </c>
      <c r="BB9" s="152">
        <f>IF(AZ9=2,G9,0)</f>
        <v>0</v>
      </c>
      <c r="BC9" s="152">
        <f>IF(AZ9=3,G9,0)</f>
        <v>0</v>
      </c>
      <c r="BD9" s="152">
        <f>IF(AZ9=4,G9,0)</f>
        <v>0</v>
      </c>
      <c r="BE9" s="152">
        <f>IF(AZ9=5,G9,0)</f>
        <v>0</v>
      </c>
      <c r="CA9" s="177">
        <v>1</v>
      </c>
      <c r="CB9" s="177">
        <v>1</v>
      </c>
      <c r="CZ9" s="152">
        <v>3.00000000000022E-05</v>
      </c>
    </row>
    <row r="10" spans="1:104" ht="12.75">
      <c r="A10" s="178">
        <v>3</v>
      </c>
      <c r="B10" s="179" t="s">
        <v>94</v>
      </c>
      <c r="C10" s="180" t="s">
        <v>95</v>
      </c>
      <c r="D10" s="181" t="s">
        <v>96</v>
      </c>
      <c r="E10" s="182">
        <v>214</v>
      </c>
      <c r="F10" s="182">
        <v>0</v>
      </c>
      <c r="G10" s="183">
        <f>E10*F10</f>
        <v>0</v>
      </c>
      <c r="O10" s="177">
        <v>2</v>
      </c>
      <c r="AA10" s="152">
        <v>1</v>
      </c>
      <c r="AB10" s="152">
        <v>1</v>
      </c>
      <c r="AC10" s="152">
        <v>1</v>
      </c>
      <c r="AZ10" s="152">
        <v>1</v>
      </c>
      <c r="BA10" s="152">
        <f>IF(AZ10=1,G10,0)</f>
        <v>0</v>
      </c>
      <c r="BB10" s="152">
        <f>IF(AZ10=2,G10,0)</f>
        <v>0</v>
      </c>
      <c r="BC10" s="152">
        <f>IF(AZ10=3,G10,0)</f>
        <v>0</v>
      </c>
      <c r="BD10" s="152">
        <f>IF(AZ10=4,G10,0)</f>
        <v>0</v>
      </c>
      <c r="BE10" s="152">
        <f>IF(AZ10=5,G10,0)</f>
        <v>0</v>
      </c>
      <c r="CA10" s="177">
        <v>1</v>
      </c>
      <c r="CB10" s="177">
        <v>1</v>
      </c>
      <c r="CZ10" s="152">
        <v>0</v>
      </c>
    </row>
    <row r="11" spans="1:15" ht="12.75" customHeight="1">
      <c r="A11" s="184"/>
      <c r="B11" s="185"/>
      <c r="C11" s="186" t="s">
        <v>97</v>
      </c>
      <c r="D11" s="186"/>
      <c r="E11" s="187">
        <v>214</v>
      </c>
      <c r="F11" s="188"/>
      <c r="G11" s="189"/>
      <c r="M11" s="190" t="s">
        <v>97</v>
      </c>
      <c r="O11" s="177"/>
    </row>
    <row r="12" spans="1:104" ht="12.75">
      <c r="A12" s="178">
        <v>4</v>
      </c>
      <c r="B12" s="179" t="s">
        <v>98</v>
      </c>
      <c r="C12" s="180" t="s">
        <v>99</v>
      </c>
      <c r="D12" s="181" t="s">
        <v>96</v>
      </c>
      <c r="E12" s="182">
        <v>214</v>
      </c>
      <c r="F12" s="182">
        <v>0</v>
      </c>
      <c r="G12" s="183">
        <f>E12*F12</f>
        <v>0</v>
      </c>
      <c r="O12" s="177">
        <v>2</v>
      </c>
      <c r="AA12" s="152">
        <v>1</v>
      </c>
      <c r="AB12" s="152">
        <v>1</v>
      </c>
      <c r="AC12" s="152">
        <v>1</v>
      </c>
      <c r="AZ12" s="152">
        <v>1</v>
      </c>
      <c r="BA12" s="152">
        <f>IF(AZ12=1,G12,0)</f>
        <v>0</v>
      </c>
      <c r="BB12" s="152">
        <f>IF(AZ12=2,G12,0)</f>
        <v>0</v>
      </c>
      <c r="BC12" s="152">
        <f>IF(AZ12=3,G12,0)</f>
        <v>0</v>
      </c>
      <c r="BD12" s="152">
        <f>IF(AZ12=4,G12,0)</f>
        <v>0</v>
      </c>
      <c r="BE12" s="152">
        <f>IF(AZ12=5,G12,0)</f>
        <v>0</v>
      </c>
      <c r="CA12" s="177">
        <v>1</v>
      </c>
      <c r="CB12" s="177">
        <v>1</v>
      </c>
      <c r="CZ12" s="152">
        <v>0</v>
      </c>
    </row>
    <row r="13" spans="1:104" ht="12.75">
      <c r="A13" s="178">
        <v>5</v>
      </c>
      <c r="B13" s="179" t="s">
        <v>100</v>
      </c>
      <c r="C13" s="180" t="s">
        <v>101</v>
      </c>
      <c r="D13" s="181" t="s">
        <v>96</v>
      </c>
      <c r="E13" s="182">
        <v>214</v>
      </c>
      <c r="F13" s="182">
        <v>0</v>
      </c>
      <c r="G13" s="183">
        <f>E13*F13</f>
        <v>0</v>
      </c>
      <c r="O13" s="177">
        <v>2</v>
      </c>
      <c r="AA13" s="152">
        <v>1</v>
      </c>
      <c r="AB13" s="152">
        <v>1</v>
      </c>
      <c r="AC13" s="152">
        <v>1</v>
      </c>
      <c r="AZ13" s="152">
        <v>1</v>
      </c>
      <c r="BA13" s="152">
        <f>IF(AZ13=1,G13,0)</f>
        <v>0</v>
      </c>
      <c r="BB13" s="152">
        <f>IF(AZ13=2,G13,0)</f>
        <v>0</v>
      </c>
      <c r="BC13" s="152">
        <f>IF(AZ13=3,G13,0)</f>
        <v>0</v>
      </c>
      <c r="BD13" s="152">
        <f>IF(AZ13=4,G13,0)</f>
        <v>0</v>
      </c>
      <c r="BE13" s="152">
        <f>IF(AZ13=5,G13,0)</f>
        <v>0</v>
      </c>
      <c r="CA13" s="177">
        <v>1</v>
      </c>
      <c r="CB13" s="177">
        <v>1</v>
      </c>
      <c r="CZ13" s="152">
        <v>0</v>
      </c>
    </row>
    <row r="14" spans="1:104" ht="12.75">
      <c r="A14" s="178">
        <v>6</v>
      </c>
      <c r="B14" s="179" t="s">
        <v>102</v>
      </c>
      <c r="C14" s="180" t="s">
        <v>103</v>
      </c>
      <c r="D14" s="181" t="s">
        <v>96</v>
      </c>
      <c r="E14" s="182">
        <v>2140</v>
      </c>
      <c r="F14" s="182">
        <v>0</v>
      </c>
      <c r="G14" s="183">
        <f>E14*F14</f>
        <v>0</v>
      </c>
      <c r="O14" s="177">
        <v>2</v>
      </c>
      <c r="AA14" s="152">
        <v>1</v>
      </c>
      <c r="AB14" s="152">
        <v>1</v>
      </c>
      <c r="AC14" s="152">
        <v>1</v>
      </c>
      <c r="AZ14" s="152">
        <v>1</v>
      </c>
      <c r="BA14" s="152">
        <f>IF(AZ14=1,G14,0)</f>
        <v>0</v>
      </c>
      <c r="BB14" s="152">
        <f>IF(AZ14=2,G14,0)</f>
        <v>0</v>
      </c>
      <c r="BC14" s="152">
        <f>IF(AZ14=3,G14,0)</f>
        <v>0</v>
      </c>
      <c r="BD14" s="152">
        <f>IF(AZ14=4,G14,0)</f>
        <v>0</v>
      </c>
      <c r="BE14" s="152">
        <f>IF(AZ14=5,G14,0)</f>
        <v>0</v>
      </c>
      <c r="CA14" s="177">
        <v>1</v>
      </c>
      <c r="CB14" s="177">
        <v>1</v>
      </c>
      <c r="CZ14" s="152">
        <v>0</v>
      </c>
    </row>
    <row r="15" spans="1:15" ht="12.75" customHeight="1">
      <c r="A15" s="184"/>
      <c r="B15" s="185"/>
      <c r="C15" s="186" t="s">
        <v>104</v>
      </c>
      <c r="D15" s="186"/>
      <c r="E15" s="187">
        <v>2140</v>
      </c>
      <c r="F15" s="188"/>
      <c r="G15" s="189"/>
      <c r="M15" s="190" t="s">
        <v>104</v>
      </c>
      <c r="O15" s="177"/>
    </row>
    <row r="16" spans="1:104" ht="12.75">
      <c r="A16" s="178">
        <v>7</v>
      </c>
      <c r="B16" s="179" t="s">
        <v>105</v>
      </c>
      <c r="C16" s="180" t="s">
        <v>106</v>
      </c>
      <c r="D16" s="181" t="s">
        <v>91</v>
      </c>
      <c r="E16" s="182">
        <v>214</v>
      </c>
      <c r="F16" s="182">
        <v>0</v>
      </c>
      <c r="G16" s="183">
        <f>E16*F16</f>
        <v>0</v>
      </c>
      <c r="O16" s="177">
        <v>2</v>
      </c>
      <c r="AA16" s="152">
        <v>1</v>
      </c>
      <c r="AB16" s="152">
        <v>1</v>
      </c>
      <c r="AC16" s="152">
        <v>1</v>
      </c>
      <c r="AZ16" s="152">
        <v>1</v>
      </c>
      <c r="BA16" s="152">
        <f>IF(AZ16=1,G16,0)</f>
        <v>0</v>
      </c>
      <c r="BB16" s="152">
        <f>IF(AZ16=2,G16,0)</f>
        <v>0</v>
      </c>
      <c r="BC16" s="152">
        <f>IF(AZ16=3,G16,0)</f>
        <v>0</v>
      </c>
      <c r="BD16" s="152">
        <f>IF(AZ16=4,G16,0)</f>
        <v>0</v>
      </c>
      <c r="BE16" s="152">
        <f>IF(AZ16=5,G16,0)</f>
        <v>0</v>
      </c>
      <c r="CA16" s="177">
        <v>1</v>
      </c>
      <c r="CB16" s="177">
        <v>1</v>
      </c>
      <c r="CZ16" s="152">
        <v>0</v>
      </c>
    </row>
    <row r="17" spans="1:104" ht="12.75">
      <c r="A17" s="178">
        <v>8</v>
      </c>
      <c r="B17" s="179" t="s">
        <v>107</v>
      </c>
      <c r="C17" s="180" t="s">
        <v>108</v>
      </c>
      <c r="D17" s="181" t="s">
        <v>96</v>
      </c>
      <c r="E17" s="182">
        <v>214</v>
      </c>
      <c r="F17" s="182">
        <v>0</v>
      </c>
      <c r="G17" s="183">
        <f>E17*F17</f>
        <v>0</v>
      </c>
      <c r="O17" s="177">
        <v>2</v>
      </c>
      <c r="AA17" s="152">
        <v>12</v>
      </c>
      <c r="AB17" s="152">
        <v>0</v>
      </c>
      <c r="AC17" s="152">
        <v>1</v>
      </c>
      <c r="AZ17" s="152">
        <v>1</v>
      </c>
      <c r="BA17" s="152">
        <f>IF(AZ17=1,G17,0)</f>
        <v>0</v>
      </c>
      <c r="BB17" s="152">
        <f>IF(AZ17=2,G17,0)</f>
        <v>0</v>
      </c>
      <c r="BC17" s="152">
        <f>IF(AZ17=3,G17,0)</f>
        <v>0</v>
      </c>
      <c r="BD17" s="152">
        <f>IF(AZ17=4,G17,0)</f>
        <v>0</v>
      </c>
      <c r="BE17" s="152">
        <f>IF(AZ17=5,G17,0)</f>
        <v>0</v>
      </c>
      <c r="CA17" s="177">
        <v>12</v>
      </c>
      <c r="CB17" s="177">
        <v>0</v>
      </c>
      <c r="CZ17" s="152">
        <v>0</v>
      </c>
    </row>
    <row r="18" spans="1:57" ht="12.75">
      <c r="A18" s="191"/>
      <c r="B18" s="192" t="s">
        <v>109</v>
      </c>
      <c r="C18" s="193" t="str">
        <f>CONCATENATE(B7," ",C7)</f>
        <v>1 Zemní práce</v>
      </c>
      <c r="D18" s="194"/>
      <c r="E18" s="195"/>
      <c r="F18" s="196"/>
      <c r="G18" s="197">
        <f>SUM(G7:G17)</f>
        <v>0</v>
      </c>
      <c r="O18" s="177">
        <v>4</v>
      </c>
      <c r="BA18" s="198">
        <f>SUM(BA7:BA17)</f>
        <v>0</v>
      </c>
      <c r="BB18" s="198">
        <f>SUM(BB7:BB17)</f>
        <v>0</v>
      </c>
      <c r="BC18" s="198">
        <f>SUM(BC7:BC17)</f>
        <v>0</v>
      </c>
      <c r="BD18" s="198">
        <f>SUM(BD7:BD17)</f>
        <v>0</v>
      </c>
      <c r="BE18" s="198">
        <f>SUM(BE7:BE17)</f>
        <v>0</v>
      </c>
    </row>
    <row r="19" spans="1:15" ht="12.75">
      <c r="A19" s="170" t="s">
        <v>87</v>
      </c>
      <c r="B19" s="171" t="s">
        <v>110</v>
      </c>
      <c r="C19" s="172" t="s">
        <v>111</v>
      </c>
      <c r="D19" s="173"/>
      <c r="E19" s="174"/>
      <c r="F19" s="174"/>
      <c r="G19" s="175"/>
      <c r="H19" s="176"/>
      <c r="I19" s="176"/>
      <c r="O19" s="177">
        <v>1</v>
      </c>
    </row>
    <row r="20" spans="1:104" ht="12.75">
      <c r="A20" s="178">
        <v>9</v>
      </c>
      <c r="B20" s="179" t="s">
        <v>112</v>
      </c>
      <c r="C20" s="180" t="s">
        <v>113</v>
      </c>
      <c r="D20" s="181" t="s">
        <v>91</v>
      </c>
      <c r="E20" s="182">
        <v>535</v>
      </c>
      <c r="F20" s="182">
        <v>0</v>
      </c>
      <c r="G20" s="183">
        <f>E20*F20</f>
        <v>0</v>
      </c>
      <c r="O20" s="177">
        <v>2</v>
      </c>
      <c r="AA20" s="152">
        <v>1</v>
      </c>
      <c r="AB20" s="152">
        <v>1</v>
      </c>
      <c r="AC20" s="152">
        <v>1</v>
      </c>
      <c r="AZ20" s="152">
        <v>1</v>
      </c>
      <c r="BA20" s="152">
        <f>IF(AZ20=1,G20,0)</f>
        <v>0</v>
      </c>
      <c r="BB20" s="152">
        <f>IF(AZ20=2,G20,0)</f>
        <v>0</v>
      </c>
      <c r="BC20" s="152">
        <f>IF(AZ20=3,G20,0)</f>
        <v>0</v>
      </c>
      <c r="BD20" s="152">
        <f>IF(AZ20=4,G20,0)</f>
        <v>0</v>
      </c>
      <c r="BE20" s="152">
        <f>IF(AZ20=5,G20,0)</f>
        <v>0</v>
      </c>
      <c r="CA20" s="177">
        <v>1</v>
      </c>
      <c r="CB20" s="177">
        <v>1</v>
      </c>
      <c r="CZ20" s="152">
        <v>0</v>
      </c>
    </row>
    <row r="21" spans="1:57" ht="12.75">
      <c r="A21" s="191"/>
      <c r="B21" s="192" t="s">
        <v>109</v>
      </c>
      <c r="C21" s="193" t="str">
        <f>CONCATENATE(B19," ",C19)</f>
        <v>2 Základy a zvláštní zakládání</v>
      </c>
      <c r="D21" s="194"/>
      <c r="E21" s="195"/>
      <c r="F21" s="196"/>
      <c r="G21" s="197">
        <f>SUM(G19:G20)</f>
        <v>0</v>
      </c>
      <c r="O21" s="177">
        <v>4</v>
      </c>
      <c r="BA21" s="198">
        <f>SUM(BA19:BA20)</f>
        <v>0</v>
      </c>
      <c r="BB21" s="198">
        <f>SUM(BB19:BB20)</f>
        <v>0</v>
      </c>
      <c r="BC21" s="198">
        <f>SUM(BC19:BC20)</f>
        <v>0</v>
      </c>
      <c r="BD21" s="198">
        <f>SUM(BD19:BD20)</f>
        <v>0</v>
      </c>
      <c r="BE21" s="198">
        <f>SUM(BE19:BE20)</f>
        <v>0</v>
      </c>
    </row>
    <row r="22" spans="1:15" ht="12.75">
      <c r="A22" s="170" t="s">
        <v>87</v>
      </c>
      <c r="B22" s="171" t="s">
        <v>114</v>
      </c>
      <c r="C22" s="172" t="s">
        <v>115</v>
      </c>
      <c r="D22" s="173"/>
      <c r="E22" s="174"/>
      <c r="F22" s="174"/>
      <c r="G22" s="175"/>
      <c r="H22" s="176"/>
      <c r="I22" s="176"/>
      <c r="O22" s="177">
        <v>1</v>
      </c>
    </row>
    <row r="23" spans="1:104" ht="12.75">
      <c r="A23" s="178">
        <v>10</v>
      </c>
      <c r="B23" s="179" t="s">
        <v>116</v>
      </c>
      <c r="C23" s="180" t="s">
        <v>117</v>
      </c>
      <c r="D23" s="181" t="s">
        <v>91</v>
      </c>
      <c r="E23" s="182">
        <v>535</v>
      </c>
      <c r="F23" s="182">
        <v>0</v>
      </c>
      <c r="G23" s="183">
        <f>E23*F23</f>
        <v>0</v>
      </c>
      <c r="O23" s="177">
        <v>2</v>
      </c>
      <c r="AA23" s="152">
        <v>1</v>
      </c>
      <c r="AB23" s="152">
        <v>1</v>
      </c>
      <c r="AC23" s="152">
        <v>1</v>
      </c>
      <c r="AZ23" s="152">
        <v>1</v>
      </c>
      <c r="BA23" s="152">
        <f>IF(AZ23=1,G23,0)</f>
        <v>0</v>
      </c>
      <c r="BB23" s="152">
        <f>IF(AZ23=2,G23,0)</f>
        <v>0</v>
      </c>
      <c r="BC23" s="152">
        <f>IF(AZ23=3,G23,0)</f>
        <v>0</v>
      </c>
      <c r="BD23" s="152">
        <f>IF(AZ23=4,G23,0)</f>
        <v>0</v>
      </c>
      <c r="BE23" s="152">
        <f>IF(AZ23=5,G23,0)</f>
        <v>0</v>
      </c>
      <c r="CA23" s="177">
        <v>1</v>
      </c>
      <c r="CB23" s="177">
        <v>1</v>
      </c>
      <c r="CZ23" s="152">
        <v>0.352629999999863</v>
      </c>
    </row>
    <row r="24" spans="1:104" ht="12.75">
      <c r="A24" s="178">
        <v>11</v>
      </c>
      <c r="B24" s="179" t="s">
        <v>118</v>
      </c>
      <c r="C24" s="180" t="s">
        <v>119</v>
      </c>
      <c r="D24" s="181" t="s">
        <v>91</v>
      </c>
      <c r="E24" s="182">
        <v>535</v>
      </c>
      <c r="F24" s="182">
        <v>0</v>
      </c>
      <c r="G24" s="183">
        <f>E24*F24</f>
        <v>0</v>
      </c>
      <c r="O24" s="177">
        <v>2</v>
      </c>
      <c r="AA24" s="152">
        <v>1</v>
      </c>
      <c r="AB24" s="152">
        <v>1</v>
      </c>
      <c r="AC24" s="152">
        <v>1</v>
      </c>
      <c r="AZ24" s="152">
        <v>1</v>
      </c>
      <c r="BA24" s="152">
        <f>IF(AZ24=1,G24,0)</f>
        <v>0</v>
      </c>
      <c r="BB24" s="152">
        <f>IF(AZ24=2,G24,0)</f>
        <v>0</v>
      </c>
      <c r="BC24" s="152">
        <f>IF(AZ24=3,G24,0)</f>
        <v>0</v>
      </c>
      <c r="BD24" s="152">
        <f>IF(AZ24=4,G24,0)</f>
        <v>0</v>
      </c>
      <c r="BE24" s="152">
        <f>IF(AZ24=5,G24,0)</f>
        <v>0</v>
      </c>
      <c r="CA24" s="177">
        <v>1</v>
      </c>
      <c r="CB24" s="177">
        <v>1</v>
      </c>
      <c r="CZ24" s="152">
        <v>0.370800000000145</v>
      </c>
    </row>
    <row r="25" spans="1:104" ht="12.75">
      <c r="A25" s="178">
        <v>12</v>
      </c>
      <c r="B25" s="179" t="s">
        <v>120</v>
      </c>
      <c r="C25" s="180" t="s">
        <v>121</v>
      </c>
      <c r="D25" s="181" t="s">
        <v>91</v>
      </c>
      <c r="E25" s="182">
        <v>535</v>
      </c>
      <c r="F25" s="182">
        <v>0</v>
      </c>
      <c r="G25" s="183">
        <f>E25*F25</f>
        <v>0</v>
      </c>
      <c r="O25" s="177">
        <v>2</v>
      </c>
      <c r="AA25" s="152">
        <v>1</v>
      </c>
      <c r="AB25" s="152">
        <v>1</v>
      </c>
      <c r="AC25" s="152">
        <v>1</v>
      </c>
      <c r="AZ25" s="152">
        <v>1</v>
      </c>
      <c r="BA25" s="152">
        <f>IF(AZ25=1,G25,0)</f>
        <v>0</v>
      </c>
      <c r="BB25" s="152">
        <f>IF(AZ25=2,G25,0)</f>
        <v>0</v>
      </c>
      <c r="BC25" s="152">
        <f>IF(AZ25=3,G25,0)</f>
        <v>0</v>
      </c>
      <c r="BD25" s="152">
        <f>IF(AZ25=4,G25,0)</f>
        <v>0</v>
      </c>
      <c r="BE25" s="152">
        <f>IF(AZ25=5,G25,0)</f>
        <v>0</v>
      </c>
      <c r="CA25" s="177">
        <v>1</v>
      </c>
      <c r="CB25" s="177">
        <v>1</v>
      </c>
      <c r="CZ25" s="152">
        <v>0.0317000000000007</v>
      </c>
    </row>
    <row r="26" spans="1:104" ht="12.75">
      <c r="A26" s="178">
        <v>13</v>
      </c>
      <c r="B26" s="179" t="s">
        <v>122</v>
      </c>
      <c r="C26" s="180" t="s">
        <v>123</v>
      </c>
      <c r="D26" s="181" t="s">
        <v>91</v>
      </c>
      <c r="E26" s="182">
        <v>895</v>
      </c>
      <c r="F26" s="182">
        <v>0</v>
      </c>
      <c r="G26" s="183">
        <f>E26*F26</f>
        <v>0</v>
      </c>
      <c r="O26" s="177">
        <v>2</v>
      </c>
      <c r="AA26" s="152">
        <v>1</v>
      </c>
      <c r="AB26" s="152">
        <v>1</v>
      </c>
      <c r="AC26" s="152">
        <v>1</v>
      </c>
      <c r="AZ26" s="152">
        <v>1</v>
      </c>
      <c r="BA26" s="152">
        <f>IF(AZ26=1,G26,0)</f>
        <v>0</v>
      </c>
      <c r="BB26" s="152">
        <f>IF(AZ26=2,G26,0)</f>
        <v>0</v>
      </c>
      <c r="BC26" s="152">
        <f>IF(AZ26=3,G26,0)</f>
        <v>0</v>
      </c>
      <c r="BD26" s="152">
        <f>IF(AZ26=4,G26,0)</f>
        <v>0</v>
      </c>
      <c r="BE26" s="152">
        <f>IF(AZ26=5,G26,0)</f>
        <v>0</v>
      </c>
      <c r="CA26" s="177">
        <v>1</v>
      </c>
      <c r="CB26" s="177">
        <v>1</v>
      </c>
      <c r="CZ26" s="152">
        <v>0.000609999999999999</v>
      </c>
    </row>
    <row r="27" spans="1:15" ht="12.75" customHeight="1">
      <c r="A27" s="184"/>
      <c r="B27" s="185"/>
      <c r="C27" s="186" t="s">
        <v>124</v>
      </c>
      <c r="D27" s="186"/>
      <c r="E27" s="187">
        <v>895</v>
      </c>
      <c r="F27" s="188"/>
      <c r="G27" s="189"/>
      <c r="M27" s="190" t="s">
        <v>124</v>
      </c>
      <c r="O27" s="177"/>
    </row>
    <row r="28" spans="1:104" ht="12.75">
      <c r="A28" s="178">
        <v>14</v>
      </c>
      <c r="B28" s="179" t="s">
        <v>125</v>
      </c>
      <c r="C28" s="180" t="s">
        <v>126</v>
      </c>
      <c r="D28" s="181" t="s">
        <v>91</v>
      </c>
      <c r="E28" s="182">
        <v>895</v>
      </c>
      <c r="F28" s="182">
        <v>0</v>
      </c>
      <c r="G28" s="183">
        <f>E28*F28</f>
        <v>0</v>
      </c>
      <c r="O28" s="177">
        <v>2</v>
      </c>
      <c r="AA28" s="152">
        <v>1</v>
      </c>
      <c r="AB28" s="152">
        <v>1</v>
      </c>
      <c r="AC28" s="152">
        <v>1</v>
      </c>
      <c r="AZ28" s="152">
        <v>1</v>
      </c>
      <c r="BA28" s="152">
        <f>IF(AZ28=1,G28,0)</f>
        <v>0</v>
      </c>
      <c r="BB28" s="152">
        <f>IF(AZ28=2,G28,0)</f>
        <v>0</v>
      </c>
      <c r="BC28" s="152">
        <f>IF(AZ28=3,G28,0)</f>
        <v>0</v>
      </c>
      <c r="BD28" s="152">
        <f>IF(AZ28=4,G28,0)</f>
        <v>0</v>
      </c>
      <c r="BE28" s="152">
        <f>IF(AZ28=5,G28,0)</f>
        <v>0</v>
      </c>
      <c r="CA28" s="177">
        <v>1</v>
      </c>
      <c r="CB28" s="177">
        <v>1</v>
      </c>
      <c r="CZ28" s="152">
        <v>0.103730000000041</v>
      </c>
    </row>
    <row r="29" spans="1:15" ht="12.75" customHeight="1">
      <c r="A29" s="184"/>
      <c r="B29" s="185"/>
      <c r="C29" s="186" t="s">
        <v>124</v>
      </c>
      <c r="D29" s="186"/>
      <c r="E29" s="187">
        <v>895</v>
      </c>
      <c r="F29" s="188"/>
      <c r="G29" s="189"/>
      <c r="M29" s="190" t="s">
        <v>124</v>
      </c>
      <c r="O29" s="177"/>
    </row>
    <row r="30" spans="1:104" ht="12.75">
      <c r="A30" s="178">
        <v>15</v>
      </c>
      <c r="B30" s="179" t="s">
        <v>127</v>
      </c>
      <c r="C30" s="180" t="s">
        <v>128</v>
      </c>
      <c r="D30" s="181" t="s">
        <v>91</v>
      </c>
      <c r="E30" s="182">
        <v>535</v>
      </c>
      <c r="F30" s="182">
        <v>0</v>
      </c>
      <c r="G30" s="183">
        <f>E30*F30</f>
        <v>0</v>
      </c>
      <c r="O30" s="177">
        <v>2</v>
      </c>
      <c r="AA30" s="152">
        <v>1</v>
      </c>
      <c r="AB30" s="152">
        <v>1</v>
      </c>
      <c r="AC30" s="152">
        <v>1</v>
      </c>
      <c r="AZ30" s="152">
        <v>1</v>
      </c>
      <c r="BA30" s="152">
        <f>IF(AZ30=1,G30,0)</f>
        <v>0</v>
      </c>
      <c r="BB30" s="152">
        <f>IF(AZ30=2,G30,0)</f>
        <v>0</v>
      </c>
      <c r="BC30" s="152">
        <f>IF(AZ30=3,G30,0)</f>
        <v>0</v>
      </c>
      <c r="BD30" s="152">
        <f>IF(AZ30=4,G30,0)</f>
        <v>0</v>
      </c>
      <c r="BE30" s="152">
        <f>IF(AZ30=5,G30,0)</f>
        <v>0</v>
      </c>
      <c r="CA30" s="177">
        <v>1</v>
      </c>
      <c r="CB30" s="177">
        <v>1</v>
      </c>
      <c r="CZ30" s="152">
        <v>0.181520000000091</v>
      </c>
    </row>
    <row r="31" spans="1:104" ht="12.75">
      <c r="A31" s="178">
        <v>16</v>
      </c>
      <c r="B31" s="179" t="s">
        <v>129</v>
      </c>
      <c r="C31" s="180" t="s">
        <v>130</v>
      </c>
      <c r="D31" s="181" t="s">
        <v>131</v>
      </c>
      <c r="E31" s="182">
        <v>12.9</v>
      </c>
      <c r="F31" s="182">
        <v>0</v>
      </c>
      <c r="G31" s="183">
        <f>E31*F31</f>
        <v>0</v>
      </c>
      <c r="O31" s="177">
        <v>2</v>
      </c>
      <c r="AA31" s="152">
        <v>1</v>
      </c>
      <c r="AB31" s="152">
        <v>1</v>
      </c>
      <c r="AC31" s="152">
        <v>1</v>
      </c>
      <c r="AZ31" s="152">
        <v>1</v>
      </c>
      <c r="BA31" s="152">
        <f>IF(AZ31=1,G31,0)</f>
        <v>0</v>
      </c>
      <c r="BB31" s="152">
        <f>IF(AZ31=2,G31,0)</f>
        <v>0</v>
      </c>
      <c r="BC31" s="152">
        <f>IF(AZ31=3,G31,0)</f>
        <v>0</v>
      </c>
      <c r="BD31" s="152">
        <f>IF(AZ31=4,G31,0)</f>
        <v>0</v>
      </c>
      <c r="BE31" s="152">
        <f>IF(AZ31=5,G31,0)</f>
        <v>0</v>
      </c>
      <c r="CA31" s="177">
        <v>1</v>
      </c>
      <c r="CB31" s="177">
        <v>1</v>
      </c>
      <c r="CZ31" s="152">
        <v>0.00359999999999872</v>
      </c>
    </row>
    <row r="32" spans="1:15" ht="12.75" customHeight="1">
      <c r="A32" s="184"/>
      <c r="B32" s="185"/>
      <c r="C32" s="186" t="s">
        <v>132</v>
      </c>
      <c r="D32" s="186"/>
      <c r="E32" s="187">
        <v>12.9</v>
      </c>
      <c r="F32" s="188"/>
      <c r="G32" s="189"/>
      <c r="M32" s="190" t="s">
        <v>132</v>
      </c>
      <c r="O32" s="177"/>
    </row>
    <row r="33" spans="1:57" ht="12.75">
      <c r="A33" s="191"/>
      <c r="B33" s="192" t="s">
        <v>109</v>
      </c>
      <c r="C33" s="193" t="str">
        <f>CONCATENATE(B22," ",C22)</f>
        <v>5 Komunikace</v>
      </c>
      <c r="D33" s="194"/>
      <c r="E33" s="195"/>
      <c r="F33" s="196"/>
      <c r="G33" s="197">
        <f>SUM(G22:G32)</f>
        <v>0</v>
      </c>
      <c r="O33" s="177">
        <v>4</v>
      </c>
      <c r="BA33" s="198">
        <f>SUM(BA22:BA32)</f>
        <v>0</v>
      </c>
      <c r="BB33" s="198">
        <f>SUM(BB22:BB32)</f>
        <v>0</v>
      </c>
      <c r="BC33" s="198">
        <f>SUM(BC22:BC32)</f>
        <v>0</v>
      </c>
      <c r="BD33" s="198">
        <f>SUM(BD22:BD32)</f>
        <v>0</v>
      </c>
      <c r="BE33" s="198">
        <f>SUM(BE22:BE32)</f>
        <v>0</v>
      </c>
    </row>
    <row r="34" spans="1:15" ht="12.75">
      <c r="A34" s="170" t="s">
        <v>87</v>
      </c>
      <c r="B34" s="171" t="s">
        <v>133</v>
      </c>
      <c r="C34" s="172" t="s">
        <v>134</v>
      </c>
      <c r="D34" s="173"/>
      <c r="E34" s="174"/>
      <c r="F34" s="174"/>
      <c r="G34" s="175"/>
      <c r="H34" s="176"/>
      <c r="I34" s="176"/>
      <c r="O34" s="177">
        <v>1</v>
      </c>
    </row>
    <row r="35" spans="1:104" ht="12.75">
      <c r="A35" s="178">
        <v>17</v>
      </c>
      <c r="B35" s="179" t="s">
        <v>135</v>
      </c>
      <c r="C35" s="180" t="s">
        <v>136</v>
      </c>
      <c r="D35" s="181" t="s">
        <v>137</v>
      </c>
      <c r="E35" s="182">
        <v>3</v>
      </c>
      <c r="F35" s="182">
        <v>0</v>
      </c>
      <c r="G35" s="183">
        <f>E35*F35</f>
        <v>0</v>
      </c>
      <c r="O35" s="177">
        <v>2</v>
      </c>
      <c r="AA35" s="152">
        <v>1</v>
      </c>
      <c r="AB35" s="152">
        <v>1</v>
      </c>
      <c r="AC35" s="152">
        <v>1</v>
      </c>
      <c r="AZ35" s="152">
        <v>1</v>
      </c>
      <c r="BA35" s="152">
        <f>IF(AZ35=1,G35,0)</f>
        <v>0</v>
      </c>
      <c r="BB35" s="152">
        <f>IF(AZ35=2,G35,0)</f>
        <v>0</v>
      </c>
      <c r="BC35" s="152">
        <f>IF(AZ35=3,G35,0)</f>
        <v>0</v>
      </c>
      <c r="BD35" s="152">
        <f>IF(AZ35=4,G35,0)</f>
        <v>0</v>
      </c>
      <c r="BE35" s="152">
        <f>IF(AZ35=5,G35,0)</f>
        <v>0</v>
      </c>
      <c r="CA35" s="177">
        <v>1</v>
      </c>
      <c r="CB35" s="177">
        <v>1</v>
      </c>
      <c r="CZ35" s="152">
        <v>0.430940000000192</v>
      </c>
    </row>
    <row r="36" spans="1:57" ht="12.75">
      <c r="A36" s="191"/>
      <c r="B36" s="192" t="s">
        <v>109</v>
      </c>
      <c r="C36" s="193" t="str">
        <f>CONCATENATE(B34," ",C34)</f>
        <v>8 Trubní vedení</v>
      </c>
      <c r="D36" s="194"/>
      <c r="E36" s="195"/>
      <c r="F36" s="196"/>
      <c r="G36" s="197">
        <f>SUM(G34:G35)</f>
        <v>0</v>
      </c>
      <c r="O36" s="177">
        <v>4</v>
      </c>
      <c r="BA36" s="198">
        <f>SUM(BA34:BA35)</f>
        <v>0</v>
      </c>
      <c r="BB36" s="198">
        <f>SUM(BB34:BB35)</f>
        <v>0</v>
      </c>
      <c r="BC36" s="198">
        <f>SUM(BC34:BC35)</f>
        <v>0</v>
      </c>
      <c r="BD36" s="198">
        <f>SUM(BD34:BD35)</f>
        <v>0</v>
      </c>
      <c r="BE36" s="198">
        <f>SUM(BE34:BE35)</f>
        <v>0</v>
      </c>
    </row>
    <row r="37" spans="1:15" ht="12.75">
      <c r="A37" s="170" t="s">
        <v>87</v>
      </c>
      <c r="B37" s="171" t="s">
        <v>138</v>
      </c>
      <c r="C37" s="172" t="s">
        <v>139</v>
      </c>
      <c r="D37" s="173"/>
      <c r="E37" s="174"/>
      <c r="F37" s="174"/>
      <c r="G37" s="175"/>
      <c r="H37" s="176"/>
      <c r="I37" s="176"/>
      <c r="O37" s="177">
        <v>1</v>
      </c>
    </row>
    <row r="38" spans="1:104" ht="12.75">
      <c r="A38" s="178">
        <v>18</v>
      </c>
      <c r="B38" s="179" t="s">
        <v>140</v>
      </c>
      <c r="C38" s="180" t="s">
        <v>141</v>
      </c>
      <c r="D38" s="181" t="s">
        <v>131</v>
      </c>
      <c r="E38" s="182">
        <v>12.9</v>
      </c>
      <c r="F38" s="182">
        <v>0</v>
      </c>
      <c r="G38" s="183">
        <f>E38*F38</f>
        <v>0</v>
      </c>
      <c r="O38" s="177">
        <v>2</v>
      </c>
      <c r="AA38" s="152">
        <v>1</v>
      </c>
      <c r="AB38" s="152">
        <v>1</v>
      </c>
      <c r="AC38" s="152">
        <v>1</v>
      </c>
      <c r="AZ38" s="152">
        <v>1</v>
      </c>
      <c r="BA38" s="152">
        <f>IF(AZ38=1,G38,0)</f>
        <v>0</v>
      </c>
      <c r="BB38" s="152">
        <f>IF(AZ38=2,G38,0)</f>
        <v>0</v>
      </c>
      <c r="BC38" s="152">
        <f>IF(AZ38=3,G38,0)</f>
        <v>0</v>
      </c>
      <c r="BD38" s="152">
        <f>IF(AZ38=4,G38,0)</f>
        <v>0</v>
      </c>
      <c r="BE38" s="152">
        <f>IF(AZ38=5,G38,0)</f>
        <v>0</v>
      </c>
      <c r="CA38" s="177">
        <v>1</v>
      </c>
      <c r="CB38" s="177">
        <v>1</v>
      </c>
      <c r="CZ38" s="152">
        <v>0</v>
      </c>
    </row>
    <row r="39" spans="1:15" ht="12.75" customHeight="1">
      <c r="A39" s="184"/>
      <c r="B39" s="185"/>
      <c r="C39" s="186" t="s">
        <v>132</v>
      </c>
      <c r="D39" s="186"/>
      <c r="E39" s="187">
        <v>12.9</v>
      </c>
      <c r="F39" s="188"/>
      <c r="G39" s="189"/>
      <c r="M39" s="190" t="s">
        <v>132</v>
      </c>
      <c r="O39" s="177"/>
    </row>
    <row r="40" spans="1:104" ht="12.75">
      <c r="A40" s="178">
        <v>19</v>
      </c>
      <c r="B40" s="179" t="s">
        <v>142</v>
      </c>
      <c r="C40" s="180" t="s">
        <v>143</v>
      </c>
      <c r="D40" s="181" t="s">
        <v>144</v>
      </c>
      <c r="E40" s="182">
        <v>1</v>
      </c>
      <c r="F40" s="182">
        <v>0</v>
      </c>
      <c r="G40" s="183">
        <f>E40*F40</f>
        <v>0</v>
      </c>
      <c r="O40" s="177">
        <v>2</v>
      </c>
      <c r="AA40" s="152">
        <v>12</v>
      </c>
      <c r="AB40" s="152">
        <v>0</v>
      </c>
      <c r="AC40" s="152">
        <v>2</v>
      </c>
      <c r="AZ40" s="152">
        <v>1</v>
      </c>
      <c r="BA40" s="152">
        <f>IF(AZ40=1,G40,0)</f>
        <v>0</v>
      </c>
      <c r="BB40" s="152">
        <f>IF(AZ40=2,G40,0)</f>
        <v>0</v>
      </c>
      <c r="BC40" s="152">
        <f>IF(AZ40=3,G40,0)</f>
        <v>0</v>
      </c>
      <c r="BD40" s="152">
        <f>IF(AZ40=4,G40,0)</f>
        <v>0</v>
      </c>
      <c r="BE40" s="152">
        <f>IF(AZ40=5,G40,0)</f>
        <v>0</v>
      </c>
      <c r="CA40" s="177">
        <v>12</v>
      </c>
      <c r="CB40" s="177">
        <v>0</v>
      </c>
      <c r="CZ40" s="152">
        <v>0</v>
      </c>
    </row>
    <row r="41" spans="1:104" ht="12.75">
      <c r="A41" s="178">
        <v>20</v>
      </c>
      <c r="B41" s="179" t="s">
        <v>145</v>
      </c>
      <c r="C41" s="180" t="s">
        <v>146</v>
      </c>
      <c r="D41" s="181" t="s">
        <v>144</v>
      </c>
      <c r="E41" s="182">
        <v>1</v>
      </c>
      <c r="F41" s="182">
        <v>0</v>
      </c>
      <c r="G41" s="183">
        <f>E41*F41</f>
        <v>0</v>
      </c>
      <c r="O41" s="177">
        <v>2</v>
      </c>
      <c r="AA41" s="152">
        <v>12</v>
      </c>
      <c r="AB41" s="152">
        <v>0</v>
      </c>
      <c r="AC41" s="152">
        <v>3</v>
      </c>
      <c r="AZ41" s="152">
        <v>1</v>
      </c>
      <c r="BA41" s="152">
        <f>IF(AZ41=1,G41,0)</f>
        <v>0</v>
      </c>
      <c r="BB41" s="152">
        <f>IF(AZ41=2,G41,0)</f>
        <v>0</v>
      </c>
      <c r="BC41" s="152">
        <f>IF(AZ41=3,G41,0)</f>
        <v>0</v>
      </c>
      <c r="BD41" s="152">
        <f>IF(AZ41=4,G41,0)</f>
        <v>0</v>
      </c>
      <c r="BE41" s="152">
        <f>IF(AZ41=5,G41,0)</f>
        <v>0</v>
      </c>
      <c r="CA41" s="177">
        <v>12</v>
      </c>
      <c r="CB41" s="177">
        <v>0</v>
      </c>
      <c r="CZ41" s="152">
        <v>0</v>
      </c>
    </row>
    <row r="42" spans="1:57" ht="12.75">
      <c r="A42" s="191"/>
      <c r="B42" s="192" t="s">
        <v>109</v>
      </c>
      <c r="C42" s="193" t="str">
        <f>CONCATENATE(B37," ",C37)</f>
        <v>91 Doplňující práce na komunikaci</v>
      </c>
      <c r="D42" s="194"/>
      <c r="E42" s="195"/>
      <c r="F42" s="196"/>
      <c r="G42" s="197">
        <f>SUM(G37:G41)</f>
        <v>0</v>
      </c>
      <c r="O42" s="177">
        <v>4</v>
      </c>
      <c r="BA42" s="198">
        <f>SUM(BA37:BA41)</f>
        <v>0</v>
      </c>
      <c r="BB42" s="198">
        <f>SUM(BB37:BB41)</f>
        <v>0</v>
      </c>
      <c r="BC42" s="198">
        <f>SUM(BC37:BC41)</f>
        <v>0</v>
      </c>
      <c r="BD42" s="198">
        <f>SUM(BD37:BD41)</f>
        <v>0</v>
      </c>
      <c r="BE42" s="198">
        <f>SUM(BE37:BE41)</f>
        <v>0</v>
      </c>
    </row>
    <row r="43" spans="1:15" ht="12.75">
      <c r="A43" s="170" t="s">
        <v>87</v>
      </c>
      <c r="B43" s="171" t="s">
        <v>147</v>
      </c>
      <c r="C43" s="172" t="s">
        <v>148</v>
      </c>
      <c r="D43" s="173"/>
      <c r="E43" s="174"/>
      <c r="F43" s="174"/>
      <c r="G43" s="175"/>
      <c r="H43" s="176"/>
      <c r="I43" s="176"/>
      <c r="O43" s="177">
        <v>1</v>
      </c>
    </row>
    <row r="44" spans="1:104" ht="12.75">
      <c r="A44" s="178">
        <v>21</v>
      </c>
      <c r="B44" s="179" t="s">
        <v>149</v>
      </c>
      <c r="C44" s="180" t="s">
        <v>150</v>
      </c>
      <c r="D44" s="181" t="s">
        <v>151</v>
      </c>
      <c r="E44" s="182">
        <v>595.842110000091</v>
      </c>
      <c r="F44" s="182">
        <v>0</v>
      </c>
      <c r="G44" s="183">
        <f>E44*F44</f>
        <v>0</v>
      </c>
      <c r="O44" s="177">
        <v>2</v>
      </c>
      <c r="AA44" s="152">
        <v>7</v>
      </c>
      <c r="AB44" s="152">
        <v>1</v>
      </c>
      <c r="AC44" s="152">
        <v>2</v>
      </c>
      <c r="AZ44" s="152">
        <v>1</v>
      </c>
      <c r="BA44" s="152">
        <f>IF(AZ44=1,G44,0)</f>
        <v>0</v>
      </c>
      <c r="BB44" s="152">
        <f>IF(AZ44=2,G44,0)</f>
        <v>0</v>
      </c>
      <c r="BC44" s="152">
        <f>IF(AZ44=3,G44,0)</f>
        <v>0</v>
      </c>
      <c r="BD44" s="152">
        <f>IF(AZ44=4,G44,0)</f>
        <v>0</v>
      </c>
      <c r="BE44" s="152">
        <f>IF(AZ44=5,G44,0)</f>
        <v>0</v>
      </c>
      <c r="CA44" s="177">
        <v>7</v>
      </c>
      <c r="CB44" s="177">
        <v>1</v>
      </c>
      <c r="CZ44" s="152">
        <v>0</v>
      </c>
    </row>
    <row r="45" spans="1:57" ht="12.75">
      <c r="A45" s="191"/>
      <c r="B45" s="192" t="s">
        <v>109</v>
      </c>
      <c r="C45" s="193" t="str">
        <f>CONCATENATE(B43," ",C43)</f>
        <v>99 Staveništní přesun hmot</v>
      </c>
      <c r="D45" s="194"/>
      <c r="E45" s="195"/>
      <c r="F45" s="196"/>
      <c r="G45" s="197">
        <f>SUM(G43:G44)</f>
        <v>0</v>
      </c>
      <c r="O45" s="177">
        <v>4</v>
      </c>
      <c r="BA45" s="198">
        <f>SUM(BA43:BA44)</f>
        <v>0</v>
      </c>
      <c r="BB45" s="198">
        <f>SUM(BB43:BB44)</f>
        <v>0</v>
      </c>
      <c r="BC45" s="198">
        <f>SUM(BC43:BC44)</f>
        <v>0</v>
      </c>
      <c r="BD45" s="198">
        <f>SUM(BD43:BD44)</f>
        <v>0</v>
      </c>
      <c r="BE45" s="198">
        <f>SUM(BE43:BE44)</f>
        <v>0</v>
      </c>
    </row>
    <row r="46" spans="1:15" ht="12.75">
      <c r="A46" s="170" t="s">
        <v>87</v>
      </c>
      <c r="B46" s="171" t="s">
        <v>152</v>
      </c>
      <c r="C46" s="172" t="s">
        <v>153</v>
      </c>
      <c r="D46" s="173"/>
      <c r="E46" s="174"/>
      <c r="F46" s="174"/>
      <c r="G46" s="175"/>
      <c r="H46" s="176"/>
      <c r="I46" s="176"/>
      <c r="O46" s="177">
        <v>1</v>
      </c>
    </row>
    <row r="47" spans="1:104" ht="12.75">
      <c r="A47" s="178">
        <v>22</v>
      </c>
      <c r="B47" s="179" t="s">
        <v>154</v>
      </c>
      <c r="C47" s="180" t="s">
        <v>155</v>
      </c>
      <c r="D47" s="181" t="s">
        <v>151</v>
      </c>
      <c r="E47" s="182">
        <v>87.19</v>
      </c>
      <c r="F47" s="182">
        <v>0</v>
      </c>
      <c r="G47" s="183">
        <f>E47*F47</f>
        <v>0</v>
      </c>
      <c r="O47" s="177">
        <v>2</v>
      </c>
      <c r="AA47" s="152">
        <v>1</v>
      </c>
      <c r="AB47" s="152">
        <v>1</v>
      </c>
      <c r="AC47" s="152">
        <v>1</v>
      </c>
      <c r="AZ47" s="152">
        <v>1</v>
      </c>
      <c r="BA47" s="152">
        <f>IF(AZ47=1,G47,0)</f>
        <v>0</v>
      </c>
      <c r="BB47" s="152">
        <f>IF(AZ47=2,G47,0)</f>
        <v>0</v>
      </c>
      <c r="BC47" s="152">
        <f>IF(AZ47=3,G47,0)</f>
        <v>0</v>
      </c>
      <c r="BD47" s="152">
        <f>IF(AZ47=4,G47,0)</f>
        <v>0</v>
      </c>
      <c r="BE47" s="152">
        <f>IF(AZ47=5,G47,0)</f>
        <v>0</v>
      </c>
      <c r="CA47" s="177">
        <v>1</v>
      </c>
      <c r="CB47" s="177">
        <v>1</v>
      </c>
      <c r="CZ47" s="152">
        <v>0</v>
      </c>
    </row>
    <row r="48" spans="1:104" ht="12.75">
      <c r="A48" s="178">
        <v>23</v>
      </c>
      <c r="B48" s="179" t="s">
        <v>156</v>
      </c>
      <c r="C48" s="180" t="s">
        <v>157</v>
      </c>
      <c r="D48" s="181" t="s">
        <v>151</v>
      </c>
      <c r="E48" s="182">
        <v>122.680000000026</v>
      </c>
      <c r="F48" s="182">
        <v>0</v>
      </c>
      <c r="G48" s="183">
        <f>E48*F48</f>
        <v>0</v>
      </c>
      <c r="O48" s="177">
        <v>2</v>
      </c>
      <c r="AA48" s="152">
        <v>8</v>
      </c>
      <c r="AB48" s="152">
        <v>0</v>
      </c>
      <c r="AC48" s="152">
        <v>3</v>
      </c>
      <c r="AZ48" s="152">
        <v>1</v>
      </c>
      <c r="BA48" s="152">
        <f>IF(AZ48=1,G48,0)</f>
        <v>0</v>
      </c>
      <c r="BB48" s="152">
        <f>IF(AZ48=2,G48,0)</f>
        <v>0</v>
      </c>
      <c r="BC48" s="152">
        <f>IF(AZ48=3,G48,0)</f>
        <v>0</v>
      </c>
      <c r="BD48" s="152">
        <f>IF(AZ48=4,G48,0)</f>
        <v>0</v>
      </c>
      <c r="BE48" s="152">
        <f>IF(AZ48=5,G48,0)</f>
        <v>0</v>
      </c>
      <c r="CA48" s="177">
        <v>8</v>
      </c>
      <c r="CB48" s="177">
        <v>0</v>
      </c>
      <c r="CZ48" s="152">
        <v>0</v>
      </c>
    </row>
    <row r="49" spans="1:104" ht="12.75">
      <c r="A49" s="178">
        <v>24</v>
      </c>
      <c r="B49" s="179" t="s">
        <v>158</v>
      </c>
      <c r="C49" s="180" t="s">
        <v>159</v>
      </c>
      <c r="D49" s="181" t="s">
        <v>151</v>
      </c>
      <c r="E49" s="182">
        <v>1307.85</v>
      </c>
      <c r="F49" s="182">
        <v>0</v>
      </c>
      <c r="G49" s="183">
        <f>E49*F49</f>
        <v>0</v>
      </c>
      <c r="O49" s="177">
        <v>2</v>
      </c>
      <c r="AA49" s="152">
        <v>8</v>
      </c>
      <c r="AB49" s="152">
        <v>0</v>
      </c>
      <c r="AC49" s="152">
        <v>3</v>
      </c>
      <c r="AZ49" s="152">
        <v>1</v>
      </c>
      <c r="BA49" s="152">
        <f>IF(AZ49=1,G49,0)</f>
        <v>0</v>
      </c>
      <c r="BB49" s="152">
        <f>IF(AZ49=2,G49,0)</f>
        <v>0</v>
      </c>
      <c r="BC49" s="152">
        <f>IF(AZ49=3,G49,0)</f>
        <v>0</v>
      </c>
      <c r="BD49" s="152">
        <f>IF(AZ49=4,G49,0)</f>
        <v>0</v>
      </c>
      <c r="BE49" s="152">
        <f>IF(AZ49=5,G49,0)</f>
        <v>0</v>
      </c>
      <c r="CA49" s="177">
        <v>8</v>
      </c>
      <c r="CB49" s="177">
        <v>0</v>
      </c>
      <c r="CZ49" s="152">
        <v>0</v>
      </c>
    </row>
    <row r="50" spans="1:57" ht="12.75">
      <c r="A50" s="191"/>
      <c r="B50" s="192" t="s">
        <v>109</v>
      </c>
      <c r="C50" s="193" t="str">
        <f>CONCATENATE(B46," ",C46)</f>
        <v>D96 Přesuny suti a vybouraných hmot</v>
      </c>
      <c r="D50" s="194"/>
      <c r="E50" s="195"/>
      <c r="F50" s="196"/>
      <c r="G50" s="197">
        <f>SUM(G46:G49)</f>
        <v>0</v>
      </c>
      <c r="O50" s="177">
        <v>4</v>
      </c>
      <c r="BA50" s="198">
        <f>SUM(BA46:BA49)</f>
        <v>0</v>
      </c>
      <c r="BB50" s="198">
        <f>SUM(BB46:BB49)</f>
        <v>0</v>
      </c>
      <c r="BC50" s="198">
        <f>SUM(BC46:BC49)</f>
        <v>0</v>
      </c>
      <c r="BD50" s="198">
        <f>SUM(BD46:BD49)</f>
        <v>0</v>
      </c>
      <c r="BE50" s="198">
        <f>SUM(BE46:BE49)</f>
        <v>0</v>
      </c>
    </row>
    <row r="51" s="152" customFormat="1" ht="12.75"/>
    <row r="52" s="152" customFormat="1" ht="12.75"/>
    <row r="53" s="152" customFormat="1" ht="12.75"/>
    <row r="54" s="152" customFormat="1" ht="12.75"/>
    <row r="55" s="152" customFormat="1" ht="12.75"/>
    <row r="56" s="152" customFormat="1" ht="12.75"/>
    <row r="57" s="152" customFormat="1" ht="12.75"/>
    <row r="58" s="152" customFormat="1" ht="12.75"/>
    <row r="59" s="152" customFormat="1" ht="12.75"/>
    <row r="60" s="152" customFormat="1" ht="12.75"/>
    <row r="61" s="152" customFormat="1" ht="12.75"/>
    <row r="62" s="152" customFormat="1" ht="12.75"/>
    <row r="63" s="152" customFormat="1" ht="12.75"/>
    <row r="64" s="152" customFormat="1" ht="12.75"/>
    <row r="65" s="152" customFormat="1" ht="12.75"/>
    <row r="66" s="152" customFormat="1" ht="12.75"/>
    <row r="67" s="152" customFormat="1" ht="12.75"/>
    <row r="68" s="152" customFormat="1" ht="12.75"/>
    <row r="69" s="152" customFormat="1" ht="12.75"/>
    <row r="70" s="152" customFormat="1" ht="12.75"/>
    <row r="71" s="152" customFormat="1" ht="12.75"/>
    <row r="72" s="152" customFormat="1" ht="12.75"/>
    <row r="73" s="152" customFormat="1" ht="12.75"/>
    <row r="74" spans="1:7" ht="12.75">
      <c r="A74" s="199"/>
      <c r="B74" s="199"/>
      <c r="C74" s="199"/>
      <c r="D74" s="199"/>
      <c r="E74" s="199"/>
      <c r="F74" s="199"/>
      <c r="G74" s="199"/>
    </row>
    <row r="75" spans="1:7" ht="12.75">
      <c r="A75" s="199"/>
      <c r="B75" s="199"/>
      <c r="C75" s="199"/>
      <c r="D75" s="199"/>
      <c r="E75" s="199"/>
      <c r="F75" s="199"/>
      <c r="G75" s="199"/>
    </row>
    <row r="76" spans="1:7" ht="12.75">
      <c r="A76" s="199"/>
      <c r="B76" s="199"/>
      <c r="C76" s="199"/>
      <c r="D76" s="199"/>
      <c r="E76" s="199"/>
      <c r="F76" s="199"/>
      <c r="G76" s="199"/>
    </row>
    <row r="77" spans="1:7" ht="12.75">
      <c r="A77" s="199"/>
      <c r="B77" s="199"/>
      <c r="C77" s="199"/>
      <c r="D77" s="199"/>
      <c r="E77" s="199"/>
      <c r="F77" s="199"/>
      <c r="G77" s="199"/>
    </row>
    <row r="78" s="152" customFormat="1" ht="12.75"/>
    <row r="79" s="152" customFormat="1" ht="12.75"/>
    <row r="80" s="152" customFormat="1" ht="12.75"/>
    <row r="81" s="152" customFormat="1" ht="12.75"/>
    <row r="82" s="152" customFormat="1" ht="12.75"/>
    <row r="83" s="152" customFormat="1" ht="12.75"/>
    <row r="84" s="152" customFormat="1" ht="12.75"/>
    <row r="85" s="152" customFormat="1" ht="12.75"/>
    <row r="86" s="152" customFormat="1" ht="12.75"/>
    <row r="87" s="152" customFormat="1" ht="12.75"/>
    <row r="88" s="152" customFormat="1" ht="12.75"/>
    <row r="89" s="152" customFormat="1" ht="12.75"/>
    <row r="90" s="152" customFormat="1" ht="12.75"/>
    <row r="91" s="152" customFormat="1" ht="12.75"/>
    <row r="92" s="152" customFormat="1" ht="12.75"/>
    <row r="93" s="152" customFormat="1" ht="12.75"/>
    <row r="94" s="152" customFormat="1" ht="12.75"/>
    <row r="95" s="152" customFormat="1" ht="12.75"/>
    <row r="96" s="152" customFormat="1" ht="12.75"/>
    <row r="97" s="152" customFormat="1" ht="12.75"/>
    <row r="98" s="152" customFormat="1" ht="12.75"/>
    <row r="99" s="152" customFormat="1" ht="12.75"/>
    <row r="100" s="152" customFormat="1" ht="12.75"/>
    <row r="101" s="152" customFormat="1" ht="12.75"/>
    <row r="102" s="152" customFormat="1" ht="12.75"/>
    <row r="103" s="152" customFormat="1" ht="12.75"/>
    <row r="104" s="152" customFormat="1" ht="12.75"/>
    <row r="105" s="152" customFormat="1" ht="12.75"/>
    <row r="106" s="152" customFormat="1" ht="12.75"/>
    <row r="107" s="152" customFormat="1" ht="12.75"/>
    <row r="108" s="152" customFormat="1" ht="12.75"/>
    <row r="109" spans="1:2" ht="12.75">
      <c r="A109" s="200"/>
      <c r="B109" s="200"/>
    </row>
    <row r="110" spans="1:7" ht="12.75">
      <c r="A110" s="199"/>
      <c r="B110" s="199"/>
      <c r="C110" s="201"/>
      <c r="D110" s="201"/>
      <c r="E110" s="202"/>
      <c r="F110" s="201"/>
      <c r="G110" s="203"/>
    </row>
    <row r="111" spans="1:7" ht="12.75">
      <c r="A111" s="204"/>
      <c r="B111" s="204"/>
      <c r="C111" s="199"/>
      <c r="D111" s="199"/>
      <c r="E111" s="205"/>
      <c r="F111" s="199"/>
      <c r="G111" s="199"/>
    </row>
    <row r="112" spans="1:7" ht="12.75">
      <c r="A112" s="199"/>
      <c r="B112" s="199"/>
      <c r="C112" s="199"/>
      <c r="D112" s="199"/>
      <c r="E112" s="205"/>
      <c r="F112" s="199"/>
      <c r="G112" s="199"/>
    </row>
    <row r="113" spans="1:7" ht="12.75">
      <c r="A113" s="199"/>
      <c r="B113" s="199"/>
      <c r="C113" s="199"/>
      <c r="D113" s="199"/>
      <c r="E113" s="205"/>
      <c r="F113" s="199"/>
      <c r="G113" s="199"/>
    </row>
    <row r="114" spans="1:7" ht="12.75">
      <c r="A114" s="199"/>
      <c r="B114" s="199"/>
      <c r="C114" s="199"/>
      <c r="D114" s="199"/>
      <c r="E114" s="205"/>
      <c r="F114" s="199"/>
      <c r="G114" s="199"/>
    </row>
    <row r="115" spans="1:7" ht="12.75">
      <c r="A115" s="199"/>
      <c r="B115" s="199"/>
      <c r="C115" s="199"/>
      <c r="D115" s="199"/>
      <c r="E115" s="205"/>
      <c r="F115" s="199"/>
      <c r="G115" s="199"/>
    </row>
    <row r="116" spans="1:7" ht="12.75">
      <c r="A116" s="199"/>
      <c r="B116" s="199"/>
      <c r="C116" s="199"/>
      <c r="D116" s="199"/>
      <c r="E116" s="205"/>
      <c r="F116" s="199"/>
      <c r="G116" s="199"/>
    </row>
    <row r="117" spans="1:7" ht="12.75">
      <c r="A117" s="199"/>
      <c r="B117" s="199"/>
      <c r="C117" s="199"/>
      <c r="D117" s="199"/>
      <c r="E117" s="205"/>
      <c r="F117" s="199"/>
      <c r="G117" s="199"/>
    </row>
    <row r="118" spans="1:7" ht="12.75">
      <c r="A118" s="199"/>
      <c r="B118" s="199"/>
      <c r="C118" s="199"/>
      <c r="D118" s="199"/>
      <c r="E118" s="205"/>
      <c r="F118" s="199"/>
      <c r="G118" s="199"/>
    </row>
    <row r="119" spans="1:7" ht="12.75">
      <c r="A119" s="199"/>
      <c r="B119" s="199"/>
      <c r="C119" s="199"/>
      <c r="D119" s="199"/>
      <c r="E119" s="205"/>
      <c r="F119" s="199"/>
      <c r="G119" s="199"/>
    </row>
    <row r="120" spans="1:7" ht="12.75">
      <c r="A120" s="199"/>
      <c r="B120" s="199"/>
      <c r="C120" s="199"/>
      <c r="D120" s="199"/>
      <c r="E120" s="205"/>
      <c r="F120" s="199"/>
      <c r="G120" s="199"/>
    </row>
    <row r="121" spans="1:7" ht="12.75">
      <c r="A121" s="199"/>
      <c r="B121" s="199"/>
      <c r="C121" s="199"/>
      <c r="D121" s="199"/>
      <c r="E121" s="205"/>
      <c r="F121" s="199"/>
      <c r="G121" s="199"/>
    </row>
    <row r="122" spans="1:7" ht="12.75">
      <c r="A122" s="199"/>
      <c r="B122" s="199"/>
      <c r="C122" s="199"/>
      <c r="D122" s="199"/>
      <c r="E122" s="205"/>
      <c r="F122" s="199"/>
      <c r="G122" s="199"/>
    </row>
    <row r="123" spans="1:7" ht="12.75">
      <c r="A123" s="199"/>
      <c r="B123" s="199"/>
      <c r="C123" s="199"/>
      <c r="D123" s="199"/>
      <c r="E123" s="205"/>
      <c r="F123" s="199"/>
      <c r="G123" s="199"/>
    </row>
  </sheetData>
  <sheetProtection selectLockedCells="1" selectUnlockedCells="1"/>
  <mergeCells count="10">
    <mergeCell ref="A1:G1"/>
    <mergeCell ref="A3:B3"/>
    <mergeCell ref="A4:B4"/>
    <mergeCell ref="E4:G4"/>
    <mergeCell ref="C11:D11"/>
    <mergeCell ref="C15:D15"/>
    <mergeCell ref="C27:D27"/>
    <mergeCell ref="C29:D29"/>
    <mergeCell ref="C32:D32"/>
    <mergeCell ref="C39:D39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Lagnerová</dc:creator>
  <cp:keywords/>
  <dc:description/>
  <cp:lastModifiedBy>Jaroslav Sikora</cp:lastModifiedBy>
  <dcterms:created xsi:type="dcterms:W3CDTF">2019-10-29T19:04:08Z</dcterms:created>
  <dcterms:modified xsi:type="dcterms:W3CDTF">2019-12-04T16:06:33Z</dcterms:modified>
  <cp:category/>
  <cp:version/>
  <cp:contentType/>
  <cp:contentStatus/>
</cp:coreProperties>
</file>