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tarosta\Desktop\Nová složka (2)\"/>
    </mc:Choice>
  </mc:AlternateContent>
  <xr:revisionPtr revIDLastSave="0" documentId="8_{143D395B-41E5-49E6-A4B1-CF37FBB32B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1 - ul. Dukelských hrdinů" sheetId="2" r:id="rId2"/>
    <sheet name="2 - ul. ČSA" sheetId="3" r:id="rId3"/>
    <sheet name="3 - ul. Nádražní" sheetId="4" r:id="rId4"/>
  </sheets>
  <definedNames>
    <definedName name="_xlnm._FilterDatabase" localSheetId="1" hidden="1">'1 - ul. Dukelských hrdinů'!$C$124:$K$153</definedName>
    <definedName name="_xlnm._FilterDatabase" localSheetId="2" hidden="1">'2 - ul. ČSA'!$C$124:$K$145</definedName>
    <definedName name="_xlnm._FilterDatabase" localSheetId="3" hidden="1">'3 - ul. Nádražní'!$C$124:$K$146</definedName>
    <definedName name="_xlnm.Print_Titles" localSheetId="1">'1 - ul. Dukelských hrdinů'!$124:$124</definedName>
    <definedName name="_xlnm.Print_Titles" localSheetId="2">'2 - ul. ČSA'!$124:$124</definedName>
    <definedName name="_xlnm.Print_Titles" localSheetId="3">'3 - ul. Nádražní'!$124:$124</definedName>
    <definedName name="_xlnm.Print_Titles" localSheetId="0">'Rekapitulace stavby'!$92:$92</definedName>
    <definedName name="_xlnm.Print_Area" localSheetId="1">'1 - ul. Dukelských hrdinů'!$C$112:$J$153</definedName>
    <definedName name="_xlnm.Print_Area" localSheetId="2">'2 - ul. ČSA'!$C$112:$J$145</definedName>
    <definedName name="_xlnm.Print_Area" localSheetId="3">'3 - ul. Nádražní'!$C$112:$J$146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46" i="4"/>
  <c r="BH146" i="4"/>
  <c r="BG146" i="4"/>
  <c r="BF146" i="4"/>
  <c r="T146" i="4"/>
  <c r="T145" i="4"/>
  <c r="R146" i="4"/>
  <c r="R145" i="4"/>
  <c r="P146" i="4"/>
  <c r="P145" i="4"/>
  <c r="BI144" i="4"/>
  <c r="BH144" i="4"/>
  <c r="BG144" i="4"/>
  <c r="BF144" i="4"/>
  <c r="T144" i="4"/>
  <c r="T143" i="4"/>
  <c r="T142" i="4" s="1"/>
  <c r="R144" i="4"/>
  <c r="R143" i="4" s="1"/>
  <c r="R142" i="4" s="1"/>
  <c r="P144" i="4"/>
  <c r="P143" i="4"/>
  <c r="P142" i="4" s="1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T127" i="4"/>
  <c r="R128" i="4"/>
  <c r="R127" i="4"/>
  <c r="P128" i="4"/>
  <c r="P127" i="4" s="1"/>
  <c r="F119" i="4"/>
  <c r="E117" i="4"/>
  <c r="F89" i="4"/>
  <c r="E87" i="4"/>
  <c r="J24" i="4"/>
  <c r="E24" i="4"/>
  <c r="J92" i="4" s="1"/>
  <c r="J23" i="4"/>
  <c r="J21" i="4"/>
  <c r="E21" i="4"/>
  <c r="J121" i="4" s="1"/>
  <c r="J20" i="4"/>
  <c r="J18" i="4"/>
  <c r="E18" i="4"/>
  <c r="F92" i="4" s="1"/>
  <c r="J17" i="4"/>
  <c r="J15" i="4"/>
  <c r="E15" i="4"/>
  <c r="F91" i="4" s="1"/>
  <c r="J14" i="4"/>
  <c r="J12" i="4"/>
  <c r="J89" i="4" s="1"/>
  <c r="E7" i="4"/>
  <c r="E85" i="4"/>
  <c r="J37" i="3"/>
  <c r="J36" i="3"/>
  <c r="AY96" i="1" s="1"/>
  <c r="J35" i="3"/>
  <c r="AX96" i="1"/>
  <c r="BI145" i="3"/>
  <c r="BH145" i="3"/>
  <c r="BG145" i="3"/>
  <c r="BF145" i="3"/>
  <c r="T145" i="3"/>
  <c r="T144" i="3" s="1"/>
  <c r="R145" i="3"/>
  <c r="R144" i="3"/>
  <c r="P145" i="3"/>
  <c r="P144" i="3"/>
  <c r="BI143" i="3"/>
  <c r="BH143" i="3"/>
  <c r="BG143" i="3"/>
  <c r="BF143" i="3"/>
  <c r="T143" i="3"/>
  <c r="T142" i="3"/>
  <c r="T141" i="3" s="1"/>
  <c r="R143" i="3"/>
  <c r="R142" i="3" s="1"/>
  <c r="R141" i="3" s="1"/>
  <c r="P143" i="3"/>
  <c r="P142" i="3" s="1"/>
  <c r="P141" i="3" s="1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T133" i="3" s="1"/>
  <c r="R134" i="3"/>
  <c r="R133" i="3" s="1"/>
  <c r="P134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T127" i="3"/>
  <c r="R128" i="3"/>
  <c r="R127" i="3"/>
  <c r="P128" i="3"/>
  <c r="P127" i="3"/>
  <c r="F119" i="3"/>
  <c r="E117" i="3"/>
  <c r="F89" i="3"/>
  <c r="E87" i="3"/>
  <c r="J24" i="3"/>
  <c r="E24" i="3"/>
  <c r="J122" i="3" s="1"/>
  <c r="J23" i="3"/>
  <c r="J21" i="3"/>
  <c r="E21" i="3"/>
  <c r="J91" i="3" s="1"/>
  <c r="J20" i="3"/>
  <c r="J18" i="3"/>
  <c r="E18" i="3"/>
  <c r="F122" i="3" s="1"/>
  <c r="J17" i="3"/>
  <c r="J15" i="3"/>
  <c r="E15" i="3"/>
  <c r="F121" i="3" s="1"/>
  <c r="J14" i="3"/>
  <c r="J12" i="3"/>
  <c r="J119" i="3"/>
  <c r="E7" i="3"/>
  <c r="E115" i="3" s="1"/>
  <c r="J37" i="2"/>
  <c r="J36" i="2"/>
  <c r="AY95" i="1" s="1"/>
  <c r="J35" i="2"/>
  <c r="AX95" i="1" s="1"/>
  <c r="BI153" i="2"/>
  <c r="BH153" i="2"/>
  <c r="BG153" i="2"/>
  <c r="BF153" i="2"/>
  <c r="T153" i="2"/>
  <c r="T152" i="2" s="1"/>
  <c r="R153" i="2"/>
  <c r="R152" i="2" s="1"/>
  <c r="P153" i="2"/>
  <c r="P152" i="2" s="1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T135" i="2" s="1"/>
  <c r="R136" i="2"/>
  <c r="R135" i="2"/>
  <c r="P136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T127" i="2" s="1"/>
  <c r="R128" i="2"/>
  <c r="R127" i="2"/>
  <c r="P128" i="2"/>
  <c r="P127" i="2" s="1"/>
  <c r="F119" i="2"/>
  <c r="E117" i="2"/>
  <c r="F89" i="2"/>
  <c r="E87" i="2"/>
  <c r="J24" i="2"/>
  <c r="E24" i="2"/>
  <c r="J92" i="2" s="1"/>
  <c r="J23" i="2"/>
  <c r="J21" i="2"/>
  <c r="E21" i="2"/>
  <c r="J121" i="2"/>
  <c r="J20" i="2"/>
  <c r="J18" i="2"/>
  <c r="E18" i="2"/>
  <c r="F122" i="2" s="1"/>
  <c r="J17" i="2"/>
  <c r="J15" i="2"/>
  <c r="E15" i="2"/>
  <c r="F91" i="2"/>
  <c r="J14" i="2"/>
  <c r="J12" i="2"/>
  <c r="J89" i="2"/>
  <c r="E7" i="2"/>
  <c r="E115" i="2" s="1"/>
  <c r="L90" i="1"/>
  <c r="AM90" i="1"/>
  <c r="AM89" i="1"/>
  <c r="L89" i="1"/>
  <c r="AM87" i="1"/>
  <c r="L87" i="1"/>
  <c r="L85" i="1"/>
  <c r="L84" i="1"/>
  <c r="BK136" i="2"/>
  <c r="BK144" i="2"/>
  <c r="BK140" i="2"/>
  <c r="J143" i="2"/>
  <c r="BK132" i="2"/>
  <c r="J146" i="2"/>
  <c r="J136" i="2"/>
  <c r="J137" i="3"/>
  <c r="BK128" i="3"/>
  <c r="BK134" i="3"/>
  <c r="BK128" i="4"/>
  <c r="J132" i="4"/>
  <c r="BK136" i="3"/>
  <c r="J135" i="4"/>
  <c r="BK131" i="4"/>
  <c r="BK130" i="4"/>
  <c r="BK140" i="4"/>
  <c r="J146" i="4"/>
  <c r="J144" i="4"/>
  <c r="BK134" i="4"/>
  <c r="J138" i="4"/>
  <c r="J141" i="4"/>
  <c r="J139" i="2"/>
  <c r="AS94" i="1"/>
  <c r="J134" i="2"/>
  <c r="BK151" i="2"/>
  <c r="J133" i="2"/>
  <c r="J130" i="3"/>
  <c r="J139" i="3"/>
  <c r="BK130" i="3"/>
  <c r="BK141" i="4"/>
  <c r="J137" i="4"/>
  <c r="J153" i="2"/>
  <c r="J131" i="2"/>
  <c r="BK142" i="2"/>
  <c r="J151" i="2"/>
  <c r="BK147" i="2"/>
  <c r="J132" i="2"/>
  <c r="BK143" i="3"/>
  <c r="J145" i="3"/>
  <c r="BK131" i="3"/>
  <c r="BK146" i="4"/>
  <c r="J128" i="4"/>
  <c r="BK137" i="4"/>
  <c r="BK138" i="4"/>
  <c r="BK146" i="2"/>
  <c r="BK153" i="2"/>
  <c r="BK130" i="2"/>
  <c r="BK139" i="2"/>
  <c r="J141" i="2"/>
  <c r="J144" i="2"/>
  <c r="BK131" i="2"/>
  <c r="BK145" i="3"/>
  <c r="BK140" i="3"/>
  <c r="J128" i="3"/>
  <c r="J134" i="3"/>
  <c r="J140" i="4"/>
  <c r="BK135" i="4"/>
  <c r="BK133" i="2"/>
  <c r="J147" i="2"/>
  <c r="J130" i="2"/>
  <c r="J142" i="2"/>
  <c r="J150" i="2"/>
  <c r="J140" i="2"/>
  <c r="BK138" i="2"/>
  <c r="BK139" i="3"/>
  <c r="J132" i="3"/>
  <c r="J131" i="3"/>
  <c r="J136" i="3"/>
  <c r="BK132" i="4"/>
  <c r="J130" i="4"/>
  <c r="J131" i="4"/>
  <c r="BK150" i="2"/>
  <c r="BK143" i="2"/>
  <c r="J128" i="2"/>
  <c r="BK141" i="2"/>
  <c r="BK128" i="2"/>
  <c r="J138" i="2"/>
  <c r="BK134" i="2"/>
  <c r="J140" i="3"/>
  <c r="J143" i="3"/>
  <c r="BK132" i="3"/>
  <c r="BK137" i="3"/>
  <c r="J134" i="4"/>
  <c r="BK144" i="4"/>
  <c r="BK129" i="2" l="1"/>
  <c r="J129" i="2" s="1"/>
  <c r="J99" i="2" s="1"/>
  <c r="BK149" i="2"/>
  <c r="J149" i="2" s="1"/>
  <c r="J104" i="2" s="1"/>
  <c r="BK137" i="2"/>
  <c r="J137" i="2" s="1"/>
  <c r="J101" i="2" s="1"/>
  <c r="BK145" i="2"/>
  <c r="J145" i="2"/>
  <c r="J102" i="2" s="1"/>
  <c r="R149" i="2"/>
  <c r="R148" i="2"/>
  <c r="R138" i="3"/>
  <c r="R133" i="4"/>
  <c r="R126" i="4" s="1"/>
  <c r="R125" i="4" s="1"/>
  <c r="P129" i="2"/>
  <c r="R137" i="2"/>
  <c r="R145" i="2"/>
  <c r="P129" i="3"/>
  <c r="P126" i="3"/>
  <c r="P125" i="3" s="1"/>
  <c r="AU96" i="1" s="1"/>
  <c r="T135" i="3"/>
  <c r="R136" i="4"/>
  <c r="R129" i="2"/>
  <c r="R126" i="2"/>
  <c r="R125" i="2"/>
  <c r="P145" i="2"/>
  <c r="T149" i="2"/>
  <c r="T148" i="2"/>
  <c r="P138" i="3"/>
  <c r="T136" i="4"/>
  <c r="T129" i="2"/>
  <c r="T137" i="2"/>
  <c r="T126" i="2" s="1"/>
  <c r="T125" i="2" s="1"/>
  <c r="T145" i="2"/>
  <c r="R129" i="3"/>
  <c r="R126" i="3" s="1"/>
  <c r="R125" i="3" s="1"/>
  <c r="R135" i="3"/>
  <c r="BK129" i="4"/>
  <c r="J129" i="4"/>
  <c r="J99" i="4"/>
  <c r="T129" i="4"/>
  <c r="BK136" i="4"/>
  <c r="J136" i="4" s="1"/>
  <c r="J101" i="4" s="1"/>
  <c r="BK139" i="4"/>
  <c r="J139" i="4"/>
  <c r="J102" i="4" s="1"/>
  <c r="T129" i="3"/>
  <c r="T126" i="3" s="1"/>
  <c r="T125" i="3" s="1"/>
  <c r="P135" i="3"/>
  <c r="P129" i="4"/>
  <c r="P133" i="4"/>
  <c r="P126" i="4" s="1"/>
  <c r="P125" i="4" s="1"/>
  <c r="AU97" i="1" s="1"/>
  <c r="T139" i="4"/>
  <c r="BK138" i="3"/>
  <c r="J138" i="3" s="1"/>
  <c r="J102" i="3" s="1"/>
  <c r="R129" i="4"/>
  <c r="T133" i="4"/>
  <c r="T126" i="4" s="1"/>
  <c r="T125" i="4" s="1"/>
  <c r="P139" i="4"/>
  <c r="P137" i="2"/>
  <c r="P126" i="2" s="1"/>
  <c r="P125" i="2" s="1"/>
  <c r="AU95" i="1" s="1"/>
  <c r="P149" i="2"/>
  <c r="P148" i="2"/>
  <c r="BK129" i="3"/>
  <c r="J129" i="3" s="1"/>
  <c r="J99" i="3" s="1"/>
  <c r="BK135" i="3"/>
  <c r="J135" i="3" s="1"/>
  <c r="J101" i="3" s="1"/>
  <c r="T138" i="3"/>
  <c r="BK133" i="4"/>
  <c r="J133" i="4" s="1"/>
  <c r="J100" i="4" s="1"/>
  <c r="P136" i="4"/>
  <c r="R139" i="4"/>
  <c r="BK135" i="2"/>
  <c r="J135" i="2"/>
  <c r="J100" i="2"/>
  <c r="BK152" i="2"/>
  <c r="J152" i="2" s="1"/>
  <c r="J105" i="2" s="1"/>
  <c r="BK127" i="4"/>
  <c r="J127" i="4"/>
  <c r="J98" i="4" s="1"/>
  <c r="BK127" i="3"/>
  <c r="J127" i="3"/>
  <c r="J98" i="3"/>
  <c r="BK127" i="2"/>
  <c r="J127" i="2" s="1"/>
  <c r="J98" i="2" s="1"/>
  <c r="BK144" i="3"/>
  <c r="J144" i="3" s="1"/>
  <c r="J105" i="3" s="1"/>
  <c r="BK145" i="4"/>
  <c r="J145" i="4"/>
  <c r="J105" i="4" s="1"/>
  <c r="BK133" i="3"/>
  <c r="J133" i="3" s="1"/>
  <c r="J100" i="3" s="1"/>
  <c r="BK142" i="3"/>
  <c r="J142" i="3"/>
  <c r="J104" i="3" s="1"/>
  <c r="BK143" i="4"/>
  <c r="J143" i="4" s="1"/>
  <c r="J104" i="4" s="1"/>
  <c r="J91" i="4"/>
  <c r="BE132" i="4"/>
  <c r="BE134" i="4"/>
  <c r="BE140" i="4"/>
  <c r="E115" i="4"/>
  <c r="J119" i="4"/>
  <c r="J122" i="4"/>
  <c r="BE144" i="4"/>
  <c r="BE146" i="4"/>
  <c r="BE131" i="4"/>
  <c r="BE135" i="4"/>
  <c r="BE137" i="4"/>
  <c r="BE138" i="4"/>
  <c r="F122" i="4"/>
  <c r="BE141" i="4"/>
  <c r="F121" i="4"/>
  <c r="BE130" i="4"/>
  <c r="BE128" i="4"/>
  <c r="J89" i="3"/>
  <c r="BE128" i="3"/>
  <c r="BE131" i="3"/>
  <c r="BE132" i="3"/>
  <c r="BE139" i="3"/>
  <c r="F91" i="3"/>
  <c r="BE137" i="3"/>
  <c r="E85" i="3"/>
  <c r="BE143" i="3"/>
  <c r="F92" i="3"/>
  <c r="J121" i="3"/>
  <c r="BE140" i="3"/>
  <c r="J92" i="3"/>
  <c r="BE130" i="3"/>
  <c r="BE134" i="3"/>
  <c r="BE136" i="3"/>
  <c r="BE145" i="3"/>
  <c r="E85" i="2"/>
  <c r="J119" i="2"/>
  <c r="J91" i="2"/>
  <c r="J122" i="2"/>
  <c r="BE130" i="2"/>
  <c r="BE132" i="2"/>
  <c r="BE140" i="2"/>
  <c r="BE143" i="2"/>
  <c r="BE146" i="2"/>
  <c r="BE147" i="2"/>
  <c r="BE150" i="2"/>
  <c r="BE131" i="2"/>
  <c r="F92" i="2"/>
  <c r="F121" i="2"/>
  <c r="BE133" i="2"/>
  <c r="BE136" i="2"/>
  <c r="BE142" i="2"/>
  <c r="BE144" i="2"/>
  <c r="BE153" i="2"/>
  <c r="BE128" i="2"/>
  <c r="BE134" i="2"/>
  <c r="BE138" i="2"/>
  <c r="BE139" i="2"/>
  <c r="BE141" i="2"/>
  <c r="BE151" i="2"/>
  <c r="J34" i="2"/>
  <c r="AW95" i="1" s="1"/>
  <c r="F36" i="3"/>
  <c r="BC96" i="1" s="1"/>
  <c r="F34" i="2"/>
  <c r="BA95" i="1" s="1"/>
  <c r="F35" i="3"/>
  <c r="BB96" i="1" s="1"/>
  <c r="F36" i="4"/>
  <c r="BC97" i="1" s="1"/>
  <c r="F36" i="2"/>
  <c r="BC95" i="1" s="1"/>
  <c r="F34" i="4"/>
  <c r="BA97" i="1" s="1"/>
  <c r="F37" i="2"/>
  <c r="BD95" i="1" s="1"/>
  <c r="J34" i="3"/>
  <c r="AW96" i="1" s="1"/>
  <c r="F35" i="4"/>
  <c r="BB97" i="1" s="1"/>
  <c r="F37" i="3"/>
  <c r="BD96" i="1" s="1"/>
  <c r="F37" i="4"/>
  <c r="BD97" i="1" s="1"/>
  <c r="F35" i="2"/>
  <c r="BB95" i="1" s="1"/>
  <c r="F34" i="3"/>
  <c r="BA96" i="1" s="1"/>
  <c r="J34" i="4"/>
  <c r="AW97" i="1" s="1"/>
  <c r="BK126" i="3" l="1"/>
  <c r="J126" i="3" s="1"/>
  <c r="J97" i="3" s="1"/>
  <c r="BK126" i="2"/>
  <c r="J126" i="2" s="1"/>
  <c r="J97" i="2" s="1"/>
  <c r="BK148" i="2"/>
  <c r="J148" i="2" s="1"/>
  <c r="J103" i="2" s="1"/>
  <c r="BK126" i="4"/>
  <c r="J126" i="4" s="1"/>
  <c r="J97" i="4" s="1"/>
  <c r="BK141" i="3"/>
  <c r="J141" i="3" s="1"/>
  <c r="J103" i="3" s="1"/>
  <c r="BK142" i="4"/>
  <c r="J142" i="4" s="1"/>
  <c r="J103" i="4" s="1"/>
  <c r="J33" i="3"/>
  <c r="AV96" i="1" s="1"/>
  <c r="AT96" i="1" s="1"/>
  <c r="F33" i="4"/>
  <c r="AZ97" i="1" s="1"/>
  <c r="F33" i="2"/>
  <c r="AZ95" i="1" s="1"/>
  <c r="J33" i="2"/>
  <c r="AV95" i="1" s="1"/>
  <c r="AT95" i="1" s="1"/>
  <c r="BA94" i="1"/>
  <c r="AW94" i="1" s="1"/>
  <c r="AK30" i="1" s="1"/>
  <c r="BD94" i="1"/>
  <c r="W33" i="1" s="1"/>
  <c r="AU94" i="1"/>
  <c r="J33" i="4"/>
  <c r="AV97" i="1" s="1"/>
  <c r="AT97" i="1" s="1"/>
  <c r="F33" i="3"/>
  <c r="AZ96" i="1" s="1"/>
  <c r="BC94" i="1"/>
  <c r="AY94" i="1" s="1"/>
  <c r="BB94" i="1"/>
  <c r="AX94" i="1" s="1"/>
  <c r="BK125" i="3" l="1"/>
  <c r="J125" i="3" s="1"/>
  <c r="J96" i="3" s="1"/>
  <c r="BK125" i="2"/>
  <c r="J125" i="2" s="1"/>
  <c r="J30" i="2" s="1"/>
  <c r="AG95" i="1" s="1"/>
  <c r="BK125" i="4"/>
  <c r="J125" i="4" s="1"/>
  <c r="J96" i="4" s="1"/>
  <c r="W31" i="1"/>
  <c r="AZ94" i="1"/>
  <c r="W29" i="1" s="1"/>
  <c r="W30" i="1"/>
  <c r="W32" i="1"/>
  <c r="J39" i="2" l="1"/>
  <c r="J96" i="2"/>
  <c r="AN95" i="1"/>
  <c r="J30" i="4"/>
  <c r="AG97" i="1" s="1"/>
  <c r="J30" i="3"/>
  <c r="AG96" i="1" s="1"/>
  <c r="AV94" i="1"/>
  <c r="AK29" i="1" s="1"/>
  <c r="J39" i="4" l="1"/>
  <c r="J39" i="3"/>
  <c r="AN96" i="1"/>
  <c r="AN97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<sst xmlns="http://schemas.openxmlformats.org/spreadsheetml/2006/main" count="1255" uniqueCount="238">
  <si>
    <t>Export Komplet</t>
  </si>
  <si>
    <t/>
  </si>
  <si>
    <t>2.0</t>
  </si>
  <si>
    <t>False</t>
  </si>
  <si>
    <t>{5e7a0255-3eac-40f8-bdfc-74d9581851e5}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</si>
  <si>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</si>
  <si>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</si>
  <si>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</si>
  <si>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</si>
  <si>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</si>
  <si>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</si>
  <si>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</si>
  <si>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</si>
  <si>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201/2024</t>
  </si>
  <si>
    <t>Stavba:</t>
  </si>
  <si>
    <t>Mariánské Radčice - Reko MK</t>
  </si>
  <si>
    <t>KSO:</t>
  </si>
  <si>
    <t>CC-CZ:</t>
  </si>
  <si>
    <t>Místo:</t>
  </si>
  <si>
    <t xml:space="preserve"> </t>
  </si>
  <si>
    <t>Datum:</t>
  </si>
  <si>
    <t>15.5.2024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</si>
  <si>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</si>
  <si>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</si>
  <si>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</si>
  <si>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</si>
  <si>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</si>
  <si>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</si>
  <si>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</si>
  <si>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</si>
  <si>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</si>
  <si>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</si>
  <si>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</si>
  <si>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</si>
  <si>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</si>
  <si>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</si>
  <si>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</si>
  <si>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</si>
  <si>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</si>
  <si>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</si>
  <si>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</si>
  <si>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</si>
  <si>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</si>
  <si>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</si>
  <si>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</si>
  <si>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</si>
  <si>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</si>
  <si>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</si>
  <si>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</si>
  <si>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</si>
  <si>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</si>
  <si>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</si>
  <si>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</si>
  <si>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</si>
  <si>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</si>
  <si>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</si>
  <si>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</si>
  <si>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</si>
  <si>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</si>
  <si>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</si>
  <si>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</si>
  <si>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</si>
  <si>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</si>
  <si>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</si>
  <si>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</si>
  <si>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</si>
  <si>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</si>
  <si>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</si>
  <si>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</si>
  <si>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</si>
  <si>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</si>
  <si>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</si>
  <si>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</si>
  <si>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</si>
  <si>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</si>
  <si>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</si>
  <si>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ul. Dukelských hrdinů</t>
  </si>
  <si>
    <t>STA</t>
  </si>
  <si>
    <t>{28adff51-1007-4614-b9ac-38c4b2ef605c}</t>
  </si>
  <si>
    <t>2</t>
  </si>
  <si>
    <t>ul. ČSA</t>
  </si>
  <si>
    <t>{b67cc49d-6e48-426a-938b-d87a47a70693}</t>
  </si>
  <si>
    <t>3</t>
  </si>
  <si>
    <t>ul. Nádražní</t>
  </si>
  <si>
    <t>{cdeb89f1-977a-440b-8b41-28a13c3194a5}</t>
  </si>
  <si>
    <t>KRYCÍ LIST SOUPISU PRACÍ</t>
  </si>
  <si>
    <t>Objekt:</t>
  </si>
  <si>
    <t>1 - ul. Dukelských hrdinů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</si>
  <si>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</si>
  <si>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</si>
  <si>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</si>
  <si>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</si>
  <si>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</si>
  <si>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</si>
  <si>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</si>
  <si>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</si>
  <si>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</si>
  <si>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</si>
  <si>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</si>
  <si>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</si>
  <si>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</si>
  <si>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</si>
  <si>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</si>
  <si>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</si>
  <si>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</si>
  <si>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</si>
  <si>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</si>
  <si>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</si>
  <si>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</si>
  <si>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</si>
  <si>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</si>
  <si>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</si>
  <si>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</si>
  <si>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</si>
  <si>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</si>
  <si>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</si>
  <si>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</si>
  <si>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</si>
  <si>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</si>
  <si>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</si>
  <si>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113154333</t>
  </si>
  <si>
    <t>Frézování živičného krytu tl 50 mm pruh š přes 1 do 2 m pl přes 1000 do 10000 m2 bez překážek v trase</t>
  </si>
  <si>
    <t>m2</t>
  </si>
  <si>
    <t>4</t>
  </si>
  <si>
    <t>-1726693890</t>
  </si>
  <si>
    <t>5</t>
  </si>
  <si>
    <t>Komunikace pozemní</t>
  </si>
  <si>
    <t>572141R01</t>
  </si>
  <si>
    <t xml:space="preserve">Vyrovnání povrchu dosavadních krytů asfaltovým betonem ACO </t>
  </si>
  <si>
    <t>t</t>
  </si>
  <si>
    <t>-1113615193</t>
  </si>
  <si>
    <t>573231108</t>
  </si>
  <si>
    <t>Postřik živičný spojovací ze silniční emulze v množství 0,50 kg/m2</t>
  </si>
  <si>
    <t>-1765010133</t>
  </si>
  <si>
    <t>577144111</t>
  </si>
  <si>
    <t>Asfaltový beton vrstva obrusná ACO 11+ (ABS) tř. I tl 50 mm š do 3 m z nemodifikovaného asfaltu</t>
  </si>
  <si>
    <t>-1187077788</t>
  </si>
  <si>
    <t>596211212</t>
  </si>
  <si>
    <t>Kladení zámkové dlažby komunikací pro pěší ručně tl 80 mm skupiny A pl přes 100 do 300 m2</t>
  </si>
  <si>
    <t>838581165</t>
  </si>
  <si>
    <t>6</t>
  </si>
  <si>
    <t>M</t>
  </si>
  <si>
    <t>59245013</t>
  </si>
  <si>
    <t>dlažba zámková betonová tvaru I 200x165mm tl 80mm přírodní</t>
  </si>
  <si>
    <t>8</t>
  </si>
  <si>
    <t>-219211615</t>
  </si>
  <si>
    <t>Trubní vedení</t>
  </si>
  <si>
    <t>7</t>
  </si>
  <si>
    <t>899331111</t>
  </si>
  <si>
    <t>Výšková úprava uličního vstupu nebo vpusti do 200 mm zvýšením poklopu</t>
  </si>
  <si>
    <t>kus</t>
  </si>
  <si>
    <t>-739168617</t>
  </si>
  <si>
    <t>9</t>
  </si>
  <si>
    <t>Ostatní konstrukce a práce, bourání</t>
  </si>
  <si>
    <t>916131112</t>
  </si>
  <si>
    <t>Osazení silničního obrubníku betonového ležatého bez boční opěry do lože z betonu prostého</t>
  </si>
  <si>
    <t>m</t>
  </si>
  <si>
    <t>-1610947697</t>
  </si>
  <si>
    <t>59217031</t>
  </si>
  <si>
    <t>obrubník silniční betonový 1000x150x250mm</t>
  </si>
  <si>
    <t>-1777709838</t>
  </si>
  <si>
    <t>10</t>
  </si>
  <si>
    <t>916231112</t>
  </si>
  <si>
    <t>Osazení chodníkového obrubníku betonového ležatého bez boční opěry do lože z betonu prostého</t>
  </si>
  <si>
    <t>-1471247607</t>
  </si>
  <si>
    <t>11</t>
  </si>
  <si>
    <t>59217003</t>
  </si>
  <si>
    <t>obrubník zahradní betonový 500x50x250mm</t>
  </si>
  <si>
    <t>149717097</t>
  </si>
  <si>
    <t>916991121</t>
  </si>
  <si>
    <t>Lože pod obrubníky, krajníky nebo obruby z dlažebních kostek z betonu prostého</t>
  </si>
  <si>
    <t>m3</t>
  </si>
  <si>
    <t>2070403714</t>
  </si>
  <si>
    <t>13</t>
  </si>
  <si>
    <t>919732211</t>
  </si>
  <si>
    <t>Styčná spára napojení nového živičného povrchu na stávající za tepla š 15 mm hl 25 mm s prořezáním</t>
  </si>
  <si>
    <t>376273994</t>
  </si>
  <si>
    <t>14</t>
  </si>
  <si>
    <t>919735111</t>
  </si>
  <si>
    <t>Řezání stávajícího živičného krytu hl do 50 mm</t>
  </si>
  <si>
    <t>-1370456238</t>
  </si>
  <si>
    <t>997</t>
  </si>
  <si>
    <t>Přesun sutě</t>
  </si>
  <si>
    <t>15</t>
  </si>
  <si>
    <t>997013501</t>
  </si>
  <si>
    <t>Odvoz suti a vybouraných hmot na skládku nebo meziskládku do 1 km se složením (odvoz na deponii investora)</t>
  </si>
  <si>
    <t>33885210</t>
  </si>
  <si>
    <t>16</t>
  </si>
  <si>
    <t>997221611</t>
  </si>
  <si>
    <t>Nakládání suti na dopravní prostředky pro vodorovnou dopravu</t>
  </si>
  <si>
    <t>1278609591</t>
  </si>
  <si>
    <t>VRN</t>
  </si>
  <si>
    <t>Vedlejší rozpočtové náklady</t>
  </si>
  <si>
    <t>VRN1</t>
  </si>
  <si>
    <t>Průzkumné, geodetické a projektové práce</t>
  </si>
  <si>
    <t>17</t>
  </si>
  <si>
    <t>012002R01</t>
  </si>
  <si>
    <t>Geodetické zaměření skutečnosti</t>
  </si>
  <si>
    <t>kpl</t>
  </si>
  <si>
    <t>1024</t>
  </si>
  <si>
    <t>-876975652</t>
  </si>
  <si>
    <t>18</t>
  </si>
  <si>
    <t>012103000</t>
  </si>
  <si>
    <t>Geodetické práce před výstavbou (vytyčení inženýrských sítí)</t>
  </si>
  <si>
    <t>56991448</t>
  </si>
  <si>
    <t>VRN3</t>
  </si>
  <si>
    <t>Zařízení staveniště</t>
  </si>
  <si>
    <t>19</t>
  </si>
  <si>
    <t>034303000</t>
  </si>
  <si>
    <t>Dopravní značení na staveništi</t>
  </si>
  <si>
    <t>-592256642</t>
  </si>
  <si>
    <t>2 - ul. ČSA</t>
  </si>
  <si>
    <t>650650091</t>
  </si>
  <si>
    <t>164887800</t>
  </si>
  <si>
    <t>-1303219522</t>
  </si>
  <si>
    <t>-944298870</t>
  </si>
  <si>
    <t>826750701</t>
  </si>
  <si>
    <t>-355960865</t>
  </si>
  <si>
    <t>6647001</t>
  </si>
  <si>
    <t>-712495661</t>
  </si>
  <si>
    <t>1090133402</t>
  </si>
  <si>
    <t>1986041168</t>
  </si>
  <si>
    <t>-1429624456</t>
  </si>
  <si>
    <t>3 - ul. Nádražní</t>
  </si>
  <si>
    <t>-804511077</t>
  </si>
  <si>
    <t>-961645410</t>
  </si>
  <si>
    <t>788400406</t>
  </si>
  <si>
    <t>-634325668</t>
  </si>
  <si>
    <t>-1743312103</t>
  </si>
  <si>
    <t>899431111</t>
  </si>
  <si>
    <t>Výšková úprava uličního vstupu nebo vpusti do 200 mm zvýšením krycího hrnce, šoupěte nebo hydrantu</t>
  </si>
  <si>
    <t>-78269825</t>
  </si>
  <si>
    <t>-2115397243</t>
  </si>
  <si>
    <t>535580379</t>
  </si>
  <si>
    <t>-362350763</t>
  </si>
  <si>
    <t>954954363</t>
  </si>
  <si>
    <t>116783668</t>
  </si>
  <si>
    <t>392177673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</si>
</sst>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53" t="s">
        <v>5</v>
      </c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81" t="s">
        <v>13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R5" s="16"/>
      <c r="BS5" s="13" t="s">
        <v>6</v>
      </c>
    </row>
    <row r="6" spans="1:74" ht="36.950000000000003" customHeight="1">
      <c r="B6" s="16"/>
      <c r="D6" s="21" t="s">
        <v>14</v>
      </c>
      <c r="K6" s="182" t="s">
        <v>15</v>
      </c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19</v>
      </c>
      <c r="AK11" s="22" t="s">
        <v>24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25</v>
      </c>
      <c r="AK13" s="22" t="s">
        <v>23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19</v>
      </c>
      <c r="AK14" s="22" t="s">
        <v>24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26</v>
      </c>
      <c r="AK16" s="22" t="s">
        <v>23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19</v>
      </c>
      <c r="AK17" s="22" t="s">
        <v>24</v>
      </c>
      <c r="AN17" s="20" t="s">
        <v>1</v>
      </c>
      <c r="AR17" s="16"/>
      <c r="BS17" s="13" t="s">
        <v>27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28</v>
      </c>
      <c r="AK19" s="22" t="s">
        <v>23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19</v>
      </c>
      <c r="AK20" s="22" t="s">
        <v>24</v>
      </c>
      <c r="AN20" s="20" t="s">
        <v>1</v>
      </c>
      <c r="AR20" s="16"/>
      <c r="BS20" s="13" t="s">
        <v>27</v>
      </c>
    </row>
    <row r="21" spans="2:71" ht="6.95" customHeight="1">
      <c r="B21" s="16"/>
      <c r="AR21" s="16"/>
    </row>
    <row r="22" spans="2:71" ht="12" customHeight="1">
      <c r="B22" s="16"/>
      <c r="D22" s="22" t="s">
        <v>29</v>
      </c>
      <c r="AR22" s="16"/>
    </row>
    <row r="23" spans="2:71" ht="16.5" customHeight="1">
      <c r="B23" s="16"/>
      <c r="E23" s="183" t="s">
        <v>1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4">
        <f>ROUND(AG94,2)</f>
        <v>0</v>
      </c>
      <c r="AL26" s="185"/>
      <c r="AM26" s="185"/>
      <c r="AN26" s="185"/>
      <c r="AO26" s="185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86" t="s">
        <v>31</v>
      </c>
      <c r="M28" s="186"/>
      <c r="N28" s="186"/>
      <c r="O28" s="186"/>
      <c r="P28" s="186"/>
      <c r="W28" s="186" t="s">
        <v>32</v>
      </c>
      <c r="X28" s="186"/>
      <c r="Y28" s="186"/>
      <c r="Z28" s="186"/>
      <c r="AA28" s="186"/>
      <c r="AB28" s="186"/>
      <c r="AC28" s="186"/>
      <c r="AD28" s="186"/>
      <c r="AE28" s="186"/>
      <c r="AK28" s="186" t="s">
        <v>33</v>
      </c>
      <c r="AL28" s="186"/>
      <c r="AM28" s="186"/>
      <c r="AN28" s="186"/>
      <c r="AO28" s="186"/>
      <c r="AR28" s="25"/>
    </row>
    <row r="29" spans="2:71" s="2" customFormat="1" ht="14.45" customHeight="1">
      <c r="B29" s="29"/>
      <c r="D29" s="22" t="s">
        <v>34</v>
      </c>
      <c r="F29" s="22" t="s">
        <v>35</v>
      </c>
      <c r="L29" s="176">
        <v>0.21</v>
      </c>
      <c r="M29" s="175"/>
      <c r="N29" s="175"/>
      <c r="O29" s="175"/>
      <c r="P29" s="175"/>
      <c r="W29" s="174">
        <f>ROUND(AZ94, 2)</f>
        <v>0</v>
      </c>
      <c r="X29" s="175"/>
      <c r="Y29" s="175"/>
      <c r="Z29" s="175"/>
      <c r="AA29" s="175"/>
      <c r="AB29" s="175"/>
      <c r="AC29" s="175"/>
      <c r="AD29" s="175"/>
      <c r="AE29" s="175"/>
      <c r="AK29" s="174">
        <f>ROUND(AV94, 2)</f>
        <v>0</v>
      </c>
      <c r="AL29" s="175"/>
      <c r="AM29" s="175"/>
      <c r="AN29" s="175"/>
      <c r="AO29" s="175"/>
      <c r="AR29" s="29"/>
    </row>
    <row r="30" spans="2:71" s="2" customFormat="1" ht="14.45" customHeight="1">
      <c r="B30" s="29"/>
      <c r="F30" s="22" t="s">
        <v>36</v>
      </c>
      <c r="L30" s="176">
        <v>0.12</v>
      </c>
      <c r="M30" s="175"/>
      <c r="N30" s="175"/>
      <c r="O30" s="175"/>
      <c r="P30" s="175"/>
      <c r="W30" s="174">
        <f>ROUND(BA94, 2)</f>
        <v>0</v>
      </c>
      <c r="X30" s="175"/>
      <c r="Y30" s="175"/>
      <c r="Z30" s="175"/>
      <c r="AA30" s="175"/>
      <c r="AB30" s="175"/>
      <c r="AC30" s="175"/>
      <c r="AD30" s="175"/>
      <c r="AE30" s="175"/>
      <c r="AK30" s="174">
        <f>ROUND(AW94, 2)</f>
        <v>0</v>
      </c>
      <c r="AL30" s="175"/>
      <c r="AM30" s="175"/>
      <c r="AN30" s="175"/>
      <c r="AO30" s="175"/>
      <c r="AR30" s="29"/>
    </row>
    <row r="31" spans="2:71" s="2" customFormat="1" ht="14.45" hidden="1" customHeight="1">
      <c r="B31" s="29"/>
      <c r="F31" s="22" t="s">
        <v>37</v>
      </c>
      <c r="L31" s="176">
        <v>0.21</v>
      </c>
      <c r="M31" s="175"/>
      <c r="N31" s="175"/>
      <c r="O31" s="175"/>
      <c r="P31" s="175"/>
      <c r="W31" s="174">
        <f>ROUND(BB94, 2)</f>
        <v>0</v>
      </c>
      <c r="X31" s="175"/>
      <c r="Y31" s="175"/>
      <c r="Z31" s="175"/>
      <c r="AA31" s="175"/>
      <c r="AB31" s="175"/>
      <c r="AC31" s="175"/>
      <c r="AD31" s="175"/>
      <c r="AE31" s="175"/>
      <c r="AK31" s="174">
        <v>0</v>
      </c>
      <c r="AL31" s="175"/>
      <c r="AM31" s="175"/>
      <c r="AN31" s="175"/>
      <c r="AO31" s="175"/>
      <c r="AR31" s="29"/>
    </row>
    <row r="32" spans="2:71" s="2" customFormat="1" ht="14.45" hidden="1" customHeight="1">
      <c r="B32" s="29"/>
      <c r="F32" s="22" t="s">
        <v>38</v>
      </c>
      <c r="L32" s="176">
        <v>0.12</v>
      </c>
      <c r="M32" s="175"/>
      <c r="N32" s="175"/>
      <c r="O32" s="175"/>
      <c r="P32" s="175"/>
      <c r="W32" s="174">
        <f>ROUND(BC94, 2)</f>
        <v>0</v>
      </c>
      <c r="X32" s="175"/>
      <c r="Y32" s="175"/>
      <c r="Z32" s="175"/>
      <c r="AA32" s="175"/>
      <c r="AB32" s="175"/>
      <c r="AC32" s="175"/>
      <c r="AD32" s="175"/>
      <c r="AE32" s="175"/>
      <c r="AK32" s="174">
        <v>0</v>
      </c>
      <c r="AL32" s="175"/>
      <c r="AM32" s="175"/>
      <c r="AN32" s="175"/>
      <c r="AO32" s="175"/>
      <c r="AR32" s="29"/>
    </row>
    <row r="33" spans="2:44" s="2" customFormat="1" ht="14.45" hidden="1" customHeight="1">
      <c r="B33" s="29"/>
      <c r="F33" s="22" t="s">
        <v>39</v>
      </c>
      <c r="L33" s="176">
        <v>0</v>
      </c>
      <c r="M33" s="175"/>
      <c r="N33" s="175"/>
      <c r="O33" s="175"/>
      <c r="P33" s="175"/>
      <c r="W33" s="174">
        <f>ROUND(BD94, 2)</f>
        <v>0</v>
      </c>
      <c r="X33" s="175"/>
      <c r="Y33" s="175"/>
      <c r="Z33" s="175"/>
      <c r="AA33" s="175"/>
      <c r="AB33" s="175"/>
      <c r="AC33" s="175"/>
      <c r="AD33" s="175"/>
      <c r="AE33" s="175"/>
      <c r="AK33" s="174">
        <v>0</v>
      </c>
      <c r="AL33" s="175"/>
      <c r="AM33" s="175"/>
      <c r="AN33" s="175"/>
      <c r="AO33" s="175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41</v>
      </c>
      <c r="U35" s="32"/>
      <c r="V35" s="32"/>
      <c r="W35" s="32"/>
      <c r="X35" s="177" t="s">
        <v>42</v>
      </c>
      <c r="Y35" s="178"/>
      <c r="Z35" s="178"/>
      <c r="AA35" s="178"/>
      <c r="AB35" s="178"/>
      <c r="AC35" s="32"/>
      <c r="AD35" s="32"/>
      <c r="AE35" s="32"/>
      <c r="AF35" s="32"/>
      <c r="AG35" s="32"/>
      <c r="AH35" s="32"/>
      <c r="AI35" s="32"/>
      <c r="AJ35" s="32"/>
      <c r="AK35" s="179">
        <f>SUM(AK26:AK33)</f>
        <v>0</v>
      </c>
      <c r="AL35" s="178"/>
      <c r="AM35" s="178"/>
      <c r="AN35" s="178"/>
      <c r="AO35" s="180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44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45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46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45</v>
      </c>
      <c r="AI60" s="27"/>
      <c r="AJ60" s="27"/>
      <c r="AK60" s="27"/>
      <c r="AL60" s="27"/>
      <c r="AM60" s="36" t="s">
        <v>46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47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48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46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45</v>
      </c>
      <c r="AI75" s="27"/>
      <c r="AJ75" s="27"/>
      <c r="AK75" s="27"/>
      <c r="AL75" s="27"/>
      <c r="AM75" s="36" t="s">
        <v>46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49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201/2024</v>
      </c>
      <c r="AR84" s="41"/>
    </row>
    <row r="85" spans="1:91" s="4" customFormat="1" ht="36.950000000000003" customHeight="1">
      <c r="B85" s="42"/>
      <c r="C85" s="43" t="s">
        <v>14</v>
      </c>
      <c r="L85" s="165" t="str">
        <f>K6</f>
        <v>Mariánské Radčice - Reko MK</v>
      </c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 xml:space="preserve"> </v>
      </c>
      <c r="AI87" s="22" t="s">
        <v>20</v>
      </c>
      <c r="AM87" s="167" t="str">
        <f>IF(AN8= "","",AN8)</f>
        <v>15.5.2024</v>
      </c>
      <c r="AN87" s="167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22</v>
      </c>
      <c r="L89" s="3" t="str">
        <f>IF(E11= "","",E11)</f>
        <v xml:space="preserve"> </v>
      </c>
      <c r="AI89" s="22" t="s">
        <v>26</v>
      </c>
      <c r="AM89" s="168" t="str">
        <f>IF(E17="","",E17)</f>
        <v xml:space="preserve"> </v>
      </c>
      <c r="AN89" s="169"/>
      <c r="AO89" s="169"/>
      <c r="AP89" s="169"/>
      <c r="AR89" s="25"/>
      <c r="AS89" s="170" t="s">
        <v>50</v>
      </c>
      <c r="AT89" s="171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25</v>
      </c>
      <c r="L90" s="3" t="str">
        <f>IF(E14="","",E14)</f>
        <v xml:space="preserve"> </v>
      </c>
      <c r="AI90" s="22" t="s">
        <v>28</v>
      </c>
      <c r="AM90" s="168" t="str">
        <f>IF(E20="","",E20)</f>
        <v xml:space="preserve"> </v>
      </c>
      <c r="AN90" s="169"/>
      <c r="AO90" s="169"/>
      <c r="AP90" s="169"/>
      <c r="AR90" s="25"/>
      <c r="AS90" s="172"/>
      <c r="AT90" s="173"/>
      <c r="BD90" s="48"/>
    </row>
    <row r="91" spans="1:91" s="1" customFormat="1" ht="10.9" customHeight="1">
      <c r="B91" s="25"/>
      <c r="AR91" s="25"/>
      <c r="AS91" s="172"/>
      <c r="AT91" s="173"/>
      <c r="BD91" s="48"/>
    </row>
    <row r="92" spans="1:91" s="1" customFormat="1" ht="29.25" customHeight="1">
      <c r="B92" s="25"/>
      <c r="C92" s="158" t="s">
        <v>51</v>
      </c>
      <c r="D92" s="159"/>
      <c r="E92" s="159"/>
      <c r="F92" s="159"/>
      <c r="G92" s="159"/>
      <c r="H92" s="49"/>
      <c r="I92" s="160" t="s">
        <v>52</v>
      </c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61" t="s">
        <v>53</v>
      </c>
      <c r="AH92" s="159"/>
      <c r="AI92" s="159"/>
      <c r="AJ92" s="159"/>
      <c r="AK92" s="159"/>
      <c r="AL92" s="159"/>
      <c r="AM92" s="159"/>
      <c r="AN92" s="160" t="s">
        <v>54</v>
      </c>
      <c r="AO92" s="159"/>
      <c r="AP92" s="162"/>
      <c r="AQ92" s="50" t="s">
        <v>55</v>
      </c>
      <c r="AR92" s="25"/>
      <c r="AS92" s="51" t="s">
        <v>56</v>
      </c>
      <c r="AT92" s="52" t="s">
        <v>57</v>
      </c>
      <c r="AU92" s="52" t="s">
        <v>58</v>
      </c>
      <c r="AV92" s="52" t="s">
        <v>59</v>
      </c>
      <c r="AW92" s="52" t="s">
        <v>60</v>
      </c>
      <c r="AX92" s="52" t="s">
        <v>61</v>
      </c>
      <c r="AY92" s="52" t="s">
        <v>62</v>
      </c>
      <c r="AZ92" s="52" t="s">
        <v>63</v>
      </c>
      <c r="BA92" s="52" t="s">
        <v>64</v>
      </c>
      <c r="BB92" s="52" t="s">
        <v>65</v>
      </c>
      <c r="BC92" s="52" t="s">
        <v>66</v>
      </c>
      <c r="BD92" s="53" t="s">
        <v>67</v>
      </c>
    </row>
    <row r="93" spans="1:91" s="1" customFormat="1" ht="10.9" customHeight="1">
      <c r="B93" s="25"/>
      <c r="AR93" s="25"/>
      <c r="AS93" s="5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5"/>
      <c r="C94" s="56" t="s">
        <v>68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63">
        <f>ROUND(SUM(AG95:AG97),2)</f>
        <v>0</v>
      </c>
      <c r="AH94" s="163"/>
      <c r="AI94" s="163"/>
      <c r="AJ94" s="163"/>
      <c r="AK94" s="163"/>
      <c r="AL94" s="163"/>
      <c r="AM94" s="163"/>
      <c r="AN94" s="164">
        <f>SUM(AG94,AT94)</f>
        <v>0</v>
      </c>
      <c r="AO94" s="164"/>
      <c r="AP94" s="164"/>
      <c r="AQ94" s="59" t="s">
        <v>1</v>
      </c>
      <c r="AR94" s="55"/>
      <c r="AS94" s="60">
        <f>ROUND(SUM(AS95:AS97),2)</f>
        <v>0</v>
      </c>
      <c r="AT94" s="61">
        <f>ROUND(SUM(AV94:AW94),2)</f>
        <v>0</v>
      </c>
      <c r="AU94" s="62">
        <f>ROUND(SUM(AU95:AU97),5)</f>
        <v>1005.874</v>
      </c>
      <c r="AV94" s="61">
        <f>ROUND(AZ94*L29,2)</f>
        <v>0</v>
      </c>
      <c r="AW94" s="61">
        <f>ROUND(BA94*L30,2)</f>
        <v>0</v>
      </c>
      <c r="AX94" s="61">
        <f>ROUND(BB94*L29,2)</f>
        <v>0</v>
      </c>
      <c r="AY94" s="61">
        <f>ROUND(BC94*L30,2)</f>
        <v>0</v>
      </c>
      <c r="AZ94" s="61">
        <f>ROUND(SUM(AZ95:AZ97),2)</f>
        <v>0</v>
      </c>
      <c r="BA94" s="61">
        <f>ROUND(SUM(BA95:BA97),2)</f>
        <v>0</v>
      </c>
      <c r="BB94" s="61">
        <f>ROUND(SUM(BB95:BB97),2)</f>
        <v>0</v>
      </c>
      <c r="BC94" s="61">
        <f>ROUND(SUM(BC95:BC97),2)</f>
        <v>0</v>
      </c>
      <c r="BD94" s="63">
        <f>ROUND(SUM(BD95:BD97),2)</f>
        <v>0</v>
      </c>
      <c r="BS94" s="64" t="s">
        <v>69</v>
      </c>
      <c r="BT94" s="64" t="s">
        <v>70</v>
      </c>
      <c r="BU94" s="65" t="s">
        <v>71</v>
      </c>
      <c r="BV94" s="64" t="s">
        <v>72</v>
      </c>
      <c r="BW94" s="64" t="s">
        <v>4</v>
      </c>
      <c r="BX94" s="64" t="s">
        <v>73</v>
      </c>
      <c r="CL94" s="64" t="s">
        <v>1</v>
      </c>
    </row>
    <row r="95" spans="1:91" s="6" customFormat="1" ht="16.5" customHeight="1">
      <c r="A95" s="66" t="s">
        <v>74</v>
      </c>
      <c r="B95" s="67"/>
      <c r="C95" s="68"/>
      <c r="D95" s="157" t="s">
        <v>75</v>
      </c>
      <c r="E95" s="157"/>
      <c r="F95" s="157"/>
      <c r="G95" s="157"/>
      <c r="H95" s="157"/>
      <c r="I95" s="69"/>
      <c r="J95" s="157" t="s">
        <v>76</v>
      </c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5">
        <f>'1 - ul. Dukelských hrdinů'!J30</f>
        <v>0</v>
      </c>
      <c r="AH95" s="156"/>
      <c r="AI95" s="156"/>
      <c r="AJ95" s="156"/>
      <c r="AK95" s="156"/>
      <c r="AL95" s="156"/>
      <c r="AM95" s="156"/>
      <c r="AN95" s="155">
        <f>SUM(AG95,AT95)</f>
        <v>0</v>
      </c>
      <c r="AO95" s="156"/>
      <c r="AP95" s="156"/>
      <c r="AQ95" s="70" t="s">
        <v>77</v>
      </c>
      <c r="AR95" s="67"/>
      <c r="AS95" s="71">
        <v>0</v>
      </c>
      <c r="AT95" s="72">
        <f>ROUND(SUM(AV95:AW95),2)</f>
        <v>0</v>
      </c>
      <c r="AU95" s="73">
        <f>'1 - ul. Dukelských hrdinů'!P125</f>
        <v>473.95600000000002</v>
      </c>
      <c r="AV95" s="72">
        <f>'1 - ul. Dukelských hrdinů'!J33</f>
        <v>0</v>
      </c>
      <c r="AW95" s="72">
        <f>'1 - ul. Dukelských hrdinů'!J34</f>
        <v>0</v>
      </c>
      <c r="AX95" s="72">
        <f>'1 - ul. Dukelských hrdinů'!J35</f>
        <v>0</v>
      </c>
      <c r="AY95" s="72">
        <f>'1 - ul. Dukelských hrdinů'!J36</f>
        <v>0</v>
      </c>
      <c r="AZ95" s="72">
        <f>'1 - ul. Dukelských hrdinů'!F33</f>
        <v>0</v>
      </c>
      <c r="BA95" s="72">
        <f>'1 - ul. Dukelských hrdinů'!F34</f>
        <v>0</v>
      </c>
      <c r="BB95" s="72">
        <f>'1 - ul. Dukelských hrdinů'!F35</f>
        <v>0</v>
      </c>
      <c r="BC95" s="72">
        <f>'1 - ul. Dukelských hrdinů'!F36</f>
        <v>0</v>
      </c>
      <c r="BD95" s="74">
        <f>'1 - ul. Dukelských hrdinů'!F37</f>
        <v>0</v>
      </c>
      <c r="BT95" s="75" t="s">
        <v>75</v>
      </c>
      <c r="BV95" s="75" t="s">
        <v>72</v>
      </c>
      <c r="BW95" s="75" t="s">
        <v>78</v>
      </c>
      <c r="BX95" s="75" t="s">
        <v>4</v>
      </c>
      <c r="CL95" s="75" t="s">
        <v>1</v>
      </c>
      <c r="CM95" s="75" t="s">
        <v>79</v>
      </c>
    </row>
    <row r="96" spans="1:91" s="6" customFormat="1" ht="16.5" customHeight="1">
      <c r="A96" s="66" t="s">
        <v>74</v>
      </c>
      <c r="B96" s="67"/>
      <c r="C96" s="68"/>
      <c r="D96" s="157" t="s">
        <v>79</v>
      </c>
      <c r="E96" s="157"/>
      <c r="F96" s="157"/>
      <c r="G96" s="157"/>
      <c r="H96" s="157"/>
      <c r="I96" s="69"/>
      <c r="J96" s="157" t="s">
        <v>80</v>
      </c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5">
        <f>'2 - ul. ČSA'!J30</f>
        <v>0</v>
      </c>
      <c r="AH96" s="156"/>
      <c r="AI96" s="156"/>
      <c r="AJ96" s="156"/>
      <c r="AK96" s="156"/>
      <c r="AL96" s="156"/>
      <c r="AM96" s="156"/>
      <c r="AN96" s="155">
        <f>SUM(AG96,AT96)</f>
        <v>0</v>
      </c>
      <c r="AO96" s="156"/>
      <c r="AP96" s="156"/>
      <c r="AQ96" s="70" t="s">
        <v>77</v>
      </c>
      <c r="AR96" s="67"/>
      <c r="AS96" s="71">
        <v>0</v>
      </c>
      <c r="AT96" s="72">
        <f>ROUND(SUM(AV96:AW96),2)</f>
        <v>0</v>
      </c>
      <c r="AU96" s="73">
        <f>'2 - ul. ČSA'!P125</f>
        <v>258.22199999999998</v>
      </c>
      <c r="AV96" s="72">
        <f>'2 - ul. ČSA'!J33</f>
        <v>0</v>
      </c>
      <c r="AW96" s="72">
        <f>'2 - ul. ČSA'!J34</f>
        <v>0</v>
      </c>
      <c r="AX96" s="72">
        <f>'2 - ul. ČSA'!J35</f>
        <v>0</v>
      </c>
      <c r="AY96" s="72">
        <f>'2 - ul. ČSA'!J36</f>
        <v>0</v>
      </c>
      <c r="AZ96" s="72">
        <f>'2 - ul. ČSA'!F33</f>
        <v>0</v>
      </c>
      <c r="BA96" s="72">
        <f>'2 - ul. ČSA'!F34</f>
        <v>0</v>
      </c>
      <c r="BB96" s="72">
        <f>'2 - ul. ČSA'!F35</f>
        <v>0</v>
      </c>
      <c r="BC96" s="72">
        <f>'2 - ul. ČSA'!F36</f>
        <v>0</v>
      </c>
      <c r="BD96" s="74">
        <f>'2 - ul. ČSA'!F37</f>
        <v>0</v>
      </c>
      <c r="BT96" s="75" t="s">
        <v>75</v>
      </c>
      <c r="BV96" s="75" t="s">
        <v>72</v>
      </c>
      <c r="BW96" s="75" t="s">
        <v>81</v>
      </c>
      <c r="BX96" s="75" t="s">
        <v>4</v>
      </c>
      <c r="CL96" s="75" t="s">
        <v>1</v>
      </c>
      <c r="CM96" s="75" t="s">
        <v>79</v>
      </c>
    </row>
    <row r="97" spans="1:91" s="6" customFormat="1" ht="16.5" customHeight="1">
      <c r="A97" s="66" t="s">
        <v>74</v>
      </c>
      <c r="B97" s="67"/>
      <c r="C97" s="68"/>
      <c r="D97" s="157" t="s">
        <v>82</v>
      </c>
      <c r="E97" s="157"/>
      <c r="F97" s="157"/>
      <c r="G97" s="157"/>
      <c r="H97" s="157"/>
      <c r="I97" s="69"/>
      <c r="J97" s="157" t="s">
        <v>83</v>
      </c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5">
        <f>'3 - ul. Nádražní'!J30</f>
        <v>0</v>
      </c>
      <c r="AH97" s="156"/>
      <c r="AI97" s="156"/>
      <c r="AJ97" s="156"/>
      <c r="AK97" s="156"/>
      <c r="AL97" s="156"/>
      <c r="AM97" s="156"/>
      <c r="AN97" s="155">
        <f>SUM(AG97,AT97)</f>
        <v>0</v>
      </c>
      <c r="AO97" s="156"/>
      <c r="AP97" s="156"/>
      <c r="AQ97" s="70" t="s">
        <v>77</v>
      </c>
      <c r="AR97" s="67"/>
      <c r="AS97" s="76">
        <v>0</v>
      </c>
      <c r="AT97" s="77">
        <f>ROUND(SUM(AV97:AW97),2)</f>
        <v>0</v>
      </c>
      <c r="AU97" s="78">
        <f>'3 - ul. Nádražní'!P125</f>
        <v>273.69599999999997</v>
      </c>
      <c r="AV97" s="77">
        <f>'3 - ul. Nádražní'!J33</f>
        <v>0</v>
      </c>
      <c r="AW97" s="77">
        <f>'3 - ul. Nádražní'!J34</f>
        <v>0</v>
      </c>
      <c r="AX97" s="77">
        <f>'3 - ul. Nádražní'!J35</f>
        <v>0</v>
      </c>
      <c r="AY97" s="77">
        <f>'3 - ul. Nádražní'!J36</f>
        <v>0</v>
      </c>
      <c r="AZ97" s="77">
        <f>'3 - ul. Nádražní'!F33</f>
        <v>0</v>
      </c>
      <c r="BA97" s="77">
        <f>'3 - ul. Nádražní'!F34</f>
        <v>0</v>
      </c>
      <c r="BB97" s="77">
        <f>'3 - ul. Nádražní'!F35</f>
        <v>0</v>
      </c>
      <c r="BC97" s="77">
        <f>'3 - ul. Nádražní'!F36</f>
        <v>0</v>
      </c>
      <c r="BD97" s="79">
        <f>'3 - ul. Nádražní'!F37</f>
        <v>0</v>
      </c>
      <c r="BT97" s="75" t="s">
        <v>75</v>
      </c>
      <c r="BV97" s="75" t="s">
        <v>72</v>
      </c>
      <c r="BW97" s="75" t="s">
        <v>84</v>
      </c>
      <c r="BX97" s="75" t="s">
        <v>4</v>
      </c>
      <c r="CL97" s="75" t="s">
        <v>1</v>
      </c>
      <c r="CM97" s="75" t="s">
        <v>79</v>
      </c>
    </row>
    <row r="98" spans="1:91" s="1" customFormat="1" ht="30" customHeight="1">
      <c r="B98" s="25"/>
      <c r="AR98" s="25"/>
    </row>
    <row r="99" spans="1:91" s="1" customFormat="1" ht="6.95" customHeight="1"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25"/>
    </row>
  </sheetData>
  <mergeCells count="48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1 - ul. Dukelských hrdinů'!C2" display="/" xr:uid="{00000000-0004-0000-0000-000000000000}"/>
    <hyperlink ref="A96" location="'2 - ul. ČSA'!C2" display="/" xr:uid="{00000000-0004-0000-0000-000001000000}"/>
    <hyperlink ref="A97" location="'3 - ul. Nádražní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4"/>
  <sheetViews>
    <sheetView showGridLines="0" workbookViewId="0">
      <selection activeCell="A2" sqref="A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3" t="s">
        <v>5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AT2" s="13" t="s">
        <v>78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hidden="1" customHeight="1">
      <c r="B4" s="16"/>
      <c r="D4" s="17" t="s">
        <v>85</v>
      </c>
      <c r="L4" s="16"/>
      <c r="M4" s="80" t="s">
        <v>10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2" t="s">
        <v>14</v>
      </c>
      <c r="L6" s="16"/>
    </row>
    <row r="7" spans="2:46" ht="16.5" hidden="1" customHeight="1">
      <c r="B7" s="16"/>
      <c r="E7" s="188" t="str">
        <f>'Rekapitulace stavby'!K6</f>
        <v>Mariánské Radčice - Reko MK</v>
      </c>
      <c r="F7" s="189"/>
      <c r="G7" s="189"/>
      <c r="H7" s="189"/>
      <c r="L7" s="16"/>
    </row>
    <row r="8" spans="2:46" s="1" customFormat="1" ht="12" hidden="1" customHeight="1">
      <c r="B8" s="25"/>
      <c r="D8" s="22" t="s">
        <v>86</v>
      </c>
      <c r="L8" s="25"/>
    </row>
    <row r="9" spans="2:46" s="1" customFormat="1" ht="16.5" hidden="1" customHeight="1">
      <c r="B9" s="25"/>
      <c r="E9" s="165" t="s">
        <v>87</v>
      </c>
      <c r="F9" s="187"/>
      <c r="G9" s="187"/>
      <c r="H9" s="187"/>
      <c r="L9" s="25"/>
    </row>
    <row r="10" spans="2:46" s="1" customFormat="1" hidden="1">
      <c r="B10" s="25"/>
      <c r="L10" s="25"/>
    </row>
    <row r="11" spans="2:46" s="1" customFormat="1" ht="12" hidden="1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hidden="1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15.5.2024</v>
      </c>
      <c r="L12" s="25"/>
    </row>
    <row r="13" spans="2:46" s="1" customFormat="1" ht="10.9" hidden="1" customHeight="1">
      <c r="B13" s="25"/>
      <c r="L13" s="25"/>
    </row>
    <row r="14" spans="2:46" s="1" customFormat="1" ht="12" hidden="1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5"/>
    </row>
    <row r="15" spans="2:46" s="1" customFormat="1" ht="18" hidden="1" customHeight="1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5" hidden="1" customHeight="1">
      <c r="B16" s="25"/>
      <c r="L16" s="25"/>
    </row>
    <row r="17" spans="2:12" s="1" customFormat="1" ht="12" hidden="1" customHeight="1">
      <c r="B17" s="25"/>
      <c r="D17" s="22" t="s">
        <v>25</v>
      </c>
      <c r="I17" s="22" t="s">
        <v>23</v>
      </c>
      <c r="J17" s="20" t="str">
        <f>'Rekapitulace stavby'!AN13</f>
        <v/>
      </c>
      <c r="L17" s="25"/>
    </row>
    <row r="18" spans="2:12" s="1" customFormat="1" ht="18" hidden="1" customHeight="1">
      <c r="B18" s="25"/>
      <c r="E18" s="181" t="str">
        <f>'Rekapitulace stavby'!E14</f>
        <v xml:space="preserve"> </v>
      </c>
      <c r="F18" s="181"/>
      <c r="G18" s="181"/>
      <c r="H18" s="181"/>
      <c r="I18" s="22" t="s">
        <v>24</v>
      </c>
      <c r="J18" s="20" t="str">
        <f>'Rekapitulace stavby'!AN14</f>
        <v/>
      </c>
      <c r="L18" s="25"/>
    </row>
    <row r="19" spans="2:12" s="1" customFormat="1" ht="6.95" hidden="1" customHeight="1">
      <c r="B19" s="25"/>
      <c r="L19" s="25"/>
    </row>
    <row r="20" spans="2:12" s="1" customFormat="1" ht="12" hidden="1" customHeight="1">
      <c r="B20" s="25"/>
      <c r="D20" s="22" t="s">
        <v>26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hidden="1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5" hidden="1" customHeight="1">
      <c r="B22" s="25"/>
      <c r="L22" s="25"/>
    </row>
    <row r="23" spans="2:12" s="1" customFormat="1" ht="12" hidden="1" customHeight="1">
      <c r="B23" s="25"/>
      <c r="D23" s="22" t="s">
        <v>28</v>
      </c>
      <c r="I23" s="22" t="s">
        <v>23</v>
      </c>
      <c r="J23" s="20" t="str">
        <f>IF('Rekapitulace stavby'!AN19="","",'Rekapitulace stavby'!AN19)</f>
        <v/>
      </c>
      <c r="L23" s="25"/>
    </row>
    <row r="24" spans="2:12" s="1" customFormat="1" ht="18" hidden="1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5" hidden="1" customHeight="1">
      <c r="B25" s="25"/>
      <c r="L25" s="25"/>
    </row>
    <row r="26" spans="2:12" s="1" customFormat="1" ht="12" hidden="1" customHeight="1">
      <c r="B26" s="25"/>
      <c r="D26" s="22" t="s">
        <v>29</v>
      </c>
      <c r="L26" s="25"/>
    </row>
    <row r="27" spans="2:12" s="7" customFormat="1" ht="16.5" hidden="1" customHeight="1">
      <c r="B27" s="81"/>
      <c r="E27" s="183" t="s">
        <v>1</v>
      </c>
      <c r="F27" s="183"/>
      <c r="G27" s="183"/>
      <c r="H27" s="183"/>
      <c r="L27" s="81"/>
    </row>
    <row r="28" spans="2:12" s="1" customFormat="1" ht="6.95" hidden="1" customHeight="1">
      <c r="B28" s="25"/>
      <c r="L28" s="25"/>
    </row>
    <row r="29" spans="2:12" s="1" customFormat="1" ht="6.95" hidden="1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hidden="1" customHeight="1">
      <c r="B30" s="25"/>
      <c r="D30" s="82" t="s">
        <v>30</v>
      </c>
      <c r="J30" s="58">
        <f>ROUND(J125, 2)</f>
        <v>0</v>
      </c>
      <c r="L30" s="25"/>
    </row>
    <row r="31" spans="2:12" s="1" customFormat="1" ht="6.95" hidden="1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hidden="1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5" hidden="1" customHeight="1">
      <c r="B33" s="25"/>
      <c r="D33" s="83" t="s">
        <v>34</v>
      </c>
      <c r="E33" s="22" t="s">
        <v>35</v>
      </c>
      <c r="F33" s="84">
        <f>ROUND((SUM(BE125:BE153)),  2)</f>
        <v>0</v>
      </c>
      <c r="I33" s="85">
        <v>0.21</v>
      </c>
      <c r="J33" s="84">
        <f>ROUND(((SUM(BE125:BE153))*I33),  2)</f>
        <v>0</v>
      </c>
      <c r="L33" s="25"/>
    </row>
    <row r="34" spans="2:12" s="1" customFormat="1" ht="14.45" hidden="1" customHeight="1">
      <c r="B34" s="25"/>
      <c r="E34" s="22" t="s">
        <v>36</v>
      </c>
      <c r="F34" s="84">
        <f>ROUND((SUM(BF125:BF153)),  2)</f>
        <v>0</v>
      </c>
      <c r="I34" s="85">
        <v>0.12</v>
      </c>
      <c r="J34" s="84">
        <f>ROUND(((SUM(BF125:BF153))*I34),  2)</f>
        <v>0</v>
      </c>
      <c r="L34" s="25"/>
    </row>
    <row r="35" spans="2:12" s="1" customFormat="1" ht="14.45" hidden="1" customHeight="1">
      <c r="B35" s="25"/>
      <c r="E35" s="22" t="s">
        <v>37</v>
      </c>
      <c r="F35" s="84">
        <f>ROUND((SUM(BG125:BG153)),  2)</f>
        <v>0</v>
      </c>
      <c r="I35" s="85">
        <v>0.21</v>
      </c>
      <c r="J35" s="84">
        <f>0</f>
        <v>0</v>
      </c>
      <c r="L35" s="25"/>
    </row>
    <row r="36" spans="2:12" s="1" customFormat="1" ht="14.45" hidden="1" customHeight="1">
      <c r="B36" s="25"/>
      <c r="E36" s="22" t="s">
        <v>38</v>
      </c>
      <c r="F36" s="84">
        <f>ROUND((SUM(BH125:BH153)),  2)</f>
        <v>0</v>
      </c>
      <c r="I36" s="85">
        <v>0.12</v>
      </c>
      <c r="J36" s="84">
        <f>0</f>
        <v>0</v>
      </c>
      <c r="L36" s="25"/>
    </row>
    <row r="37" spans="2:12" s="1" customFormat="1" ht="14.45" hidden="1" customHeight="1">
      <c r="B37" s="25"/>
      <c r="E37" s="22" t="s">
        <v>39</v>
      </c>
      <c r="F37" s="84">
        <f>ROUND((SUM(BI125:BI153)),  2)</f>
        <v>0</v>
      </c>
      <c r="I37" s="85">
        <v>0</v>
      </c>
      <c r="J37" s="84">
        <f>0</f>
        <v>0</v>
      </c>
      <c r="L37" s="25"/>
    </row>
    <row r="38" spans="2:12" s="1" customFormat="1" ht="6.95" hidden="1" customHeight="1">
      <c r="B38" s="25"/>
      <c r="L38" s="25"/>
    </row>
    <row r="39" spans="2:12" s="1" customFormat="1" ht="25.35" hidden="1" customHeight="1">
      <c r="B39" s="25"/>
      <c r="C39" s="86"/>
      <c r="D39" s="87" t="s">
        <v>40</v>
      </c>
      <c r="E39" s="49"/>
      <c r="F39" s="49"/>
      <c r="G39" s="88" t="s">
        <v>41</v>
      </c>
      <c r="H39" s="89" t="s">
        <v>42</v>
      </c>
      <c r="I39" s="49"/>
      <c r="J39" s="90">
        <f>SUM(J30:J37)</f>
        <v>0</v>
      </c>
      <c r="K39" s="91"/>
      <c r="L39" s="25"/>
    </row>
    <row r="40" spans="2:12" s="1" customFormat="1" ht="14.45" hidden="1" customHeight="1">
      <c r="B40" s="25"/>
      <c r="L40" s="25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5" hidden="1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78" spans="2:12" hidden="1"/>
    <row r="79" spans="2:12" hidden="1"/>
    <row r="80" spans="2:12" hidden="1"/>
    <row r="81" spans="2:47" s="1" customFormat="1" ht="6.95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hidden="1" customHeight="1">
      <c r="B82" s="25"/>
      <c r="C82" s="17" t="s">
        <v>88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14</v>
      </c>
      <c r="L84" s="25"/>
    </row>
    <row r="85" spans="2:47" s="1" customFormat="1" ht="16.5" hidden="1" customHeight="1">
      <c r="B85" s="25"/>
      <c r="E85" s="188" t="str">
        <f>E7</f>
        <v>Mariánské Radčice - Reko MK</v>
      </c>
      <c r="F85" s="189"/>
      <c r="G85" s="189"/>
      <c r="H85" s="189"/>
      <c r="L85" s="25"/>
    </row>
    <row r="86" spans="2:47" s="1" customFormat="1" ht="12" hidden="1" customHeight="1">
      <c r="B86" s="25"/>
      <c r="C86" s="22" t="s">
        <v>86</v>
      </c>
      <c r="L86" s="25"/>
    </row>
    <row r="87" spans="2:47" s="1" customFormat="1" ht="16.5" hidden="1" customHeight="1">
      <c r="B87" s="25"/>
      <c r="E87" s="165" t="str">
        <f>E9</f>
        <v>1 - ul. Dukelských hrdinů</v>
      </c>
      <c r="F87" s="187"/>
      <c r="G87" s="187"/>
      <c r="H87" s="187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15.5.2024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2" hidden="1" customHeight="1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94" t="s">
        <v>89</v>
      </c>
      <c r="D94" s="86"/>
      <c r="E94" s="86"/>
      <c r="F94" s="86"/>
      <c r="G94" s="86"/>
      <c r="H94" s="86"/>
      <c r="I94" s="86"/>
      <c r="J94" s="95" t="s">
        <v>90</v>
      </c>
      <c r="K94" s="86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96" t="s">
        <v>91</v>
      </c>
      <c r="J96" s="58">
        <f>J125</f>
        <v>0</v>
      </c>
      <c r="L96" s="25"/>
      <c r="AU96" s="13" t="s">
        <v>92</v>
      </c>
    </row>
    <row r="97" spans="2:12" s="8" customFormat="1" ht="24.95" hidden="1" customHeight="1">
      <c r="B97" s="97"/>
      <c r="D97" s="98" t="s">
        <v>93</v>
      </c>
      <c r="E97" s="99"/>
      <c r="F97" s="99"/>
      <c r="G97" s="99"/>
      <c r="H97" s="99"/>
      <c r="I97" s="99"/>
      <c r="J97" s="100">
        <f>J126</f>
        <v>0</v>
      </c>
      <c r="L97" s="97"/>
    </row>
    <row r="98" spans="2:12" s="9" customFormat="1" ht="19.899999999999999" hidden="1" customHeight="1">
      <c r="B98" s="101"/>
      <c r="D98" s="102" t="s">
        <v>94</v>
      </c>
      <c r="E98" s="103"/>
      <c r="F98" s="103"/>
      <c r="G98" s="103"/>
      <c r="H98" s="103"/>
      <c r="I98" s="103"/>
      <c r="J98" s="104">
        <f>J127</f>
        <v>0</v>
      </c>
      <c r="L98" s="101"/>
    </row>
    <row r="99" spans="2:12" s="9" customFormat="1" ht="19.899999999999999" hidden="1" customHeight="1">
      <c r="B99" s="101"/>
      <c r="D99" s="102" t="s">
        <v>95</v>
      </c>
      <c r="E99" s="103"/>
      <c r="F99" s="103"/>
      <c r="G99" s="103"/>
      <c r="H99" s="103"/>
      <c r="I99" s="103"/>
      <c r="J99" s="104">
        <f>J129</f>
        <v>0</v>
      </c>
      <c r="L99" s="101"/>
    </row>
    <row r="100" spans="2:12" s="9" customFormat="1" ht="19.899999999999999" hidden="1" customHeight="1">
      <c r="B100" s="101"/>
      <c r="D100" s="102" t="s">
        <v>96</v>
      </c>
      <c r="E100" s="103"/>
      <c r="F100" s="103"/>
      <c r="G100" s="103"/>
      <c r="H100" s="103"/>
      <c r="I100" s="103"/>
      <c r="J100" s="104">
        <f>J135</f>
        <v>0</v>
      </c>
      <c r="L100" s="101"/>
    </row>
    <row r="101" spans="2:12" s="9" customFormat="1" ht="19.899999999999999" hidden="1" customHeight="1">
      <c r="B101" s="101"/>
      <c r="D101" s="102" t="s">
        <v>97</v>
      </c>
      <c r="E101" s="103"/>
      <c r="F101" s="103"/>
      <c r="G101" s="103"/>
      <c r="H101" s="103"/>
      <c r="I101" s="103"/>
      <c r="J101" s="104">
        <f>J137</f>
        <v>0</v>
      </c>
      <c r="L101" s="101"/>
    </row>
    <row r="102" spans="2:12" s="9" customFormat="1" ht="19.899999999999999" hidden="1" customHeight="1">
      <c r="B102" s="101"/>
      <c r="D102" s="102" t="s">
        <v>98</v>
      </c>
      <c r="E102" s="103"/>
      <c r="F102" s="103"/>
      <c r="G102" s="103"/>
      <c r="H102" s="103"/>
      <c r="I102" s="103"/>
      <c r="J102" s="104">
        <f>J145</f>
        <v>0</v>
      </c>
      <c r="L102" s="101"/>
    </row>
    <row r="103" spans="2:12" s="8" customFormat="1" ht="24.95" hidden="1" customHeight="1">
      <c r="B103" s="97"/>
      <c r="D103" s="98" t="s">
        <v>99</v>
      </c>
      <c r="E103" s="99"/>
      <c r="F103" s="99"/>
      <c r="G103" s="99"/>
      <c r="H103" s="99"/>
      <c r="I103" s="99"/>
      <c r="J103" s="100">
        <f>J148</f>
        <v>0</v>
      </c>
      <c r="L103" s="97"/>
    </row>
    <row r="104" spans="2:12" s="9" customFormat="1" ht="19.899999999999999" hidden="1" customHeight="1">
      <c r="B104" s="101"/>
      <c r="D104" s="102" t="s">
        <v>100</v>
      </c>
      <c r="E104" s="103"/>
      <c r="F104" s="103"/>
      <c r="G104" s="103"/>
      <c r="H104" s="103"/>
      <c r="I104" s="103"/>
      <c r="J104" s="104">
        <f>J149</f>
        <v>0</v>
      </c>
      <c r="L104" s="101"/>
    </row>
    <row r="105" spans="2:12" s="9" customFormat="1" ht="19.899999999999999" hidden="1" customHeight="1">
      <c r="B105" s="101"/>
      <c r="D105" s="102" t="s">
        <v>101</v>
      </c>
      <c r="E105" s="103"/>
      <c r="F105" s="103"/>
      <c r="G105" s="103"/>
      <c r="H105" s="103"/>
      <c r="I105" s="103"/>
      <c r="J105" s="104">
        <f>J152</f>
        <v>0</v>
      </c>
      <c r="L105" s="101"/>
    </row>
    <row r="106" spans="2:12" s="1" customFormat="1" ht="21.75" hidden="1" customHeight="1">
      <c r="B106" s="25"/>
      <c r="L106" s="25"/>
    </row>
    <row r="107" spans="2:12" s="1" customFormat="1" ht="6.95" hidden="1" customHeigh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25"/>
    </row>
    <row r="108" spans="2:12" hidden="1"/>
    <row r="109" spans="2:12" hidden="1"/>
    <row r="110" spans="2:12" hidden="1"/>
    <row r="111" spans="2:12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5"/>
    </row>
    <row r="112" spans="2:12" s="1" customFormat="1" ht="24.95" customHeight="1">
      <c r="B112" s="25"/>
      <c r="C112" s="17" t="s">
        <v>102</v>
      </c>
      <c r="L112" s="25"/>
    </row>
    <row r="113" spans="2:65" s="1" customFormat="1" ht="6.95" customHeight="1">
      <c r="B113" s="25"/>
      <c r="L113" s="25"/>
    </row>
    <row r="114" spans="2:65" s="1" customFormat="1" ht="12" customHeight="1">
      <c r="B114" s="25"/>
      <c r="C114" s="22" t="s">
        <v>14</v>
      </c>
      <c r="L114" s="25"/>
    </row>
    <row r="115" spans="2:65" s="1" customFormat="1" ht="16.5" customHeight="1">
      <c r="B115" s="25"/>
      <c r="E115" s="188" t="str">
        <f>E7</f>
        <v>Mariánské Radčice - Reko MK</v>
      </c>
      <c r="F115" s="189"/>
      <c r="G115" s="189"/>
      <c r="H115" s="189"/>
      <c r="L115" s="25"/>
    </row>
    <row r="116" spans="2:65" s="1" customFormat="1" ht="12" customHeight="1">
      <c r="B116" s="25"/>
      <c r="C116" s="22" t="s">
        <v>86</v>
      </c>
      <c r="L116" s="25"/>
    </row>
    <row r="117" spans="2:65" s="1" customFormat="1" ht="16.5" customHeight="1">
      <c r="B117" s="25"/>
      <c r="E117" s="165" t="str">
        <f>E9</f>
        <v>1 - ul. Dukelských hrdinů</v>
      </c>
      <c r="F117" s="187"/>
      <c r="G117" s="187"/>
      <c r="H117" s="187"/>
      <c r="L117" s="25"/>
    </row>
    <row r="118" spans="2:65" s="1" customFormat="1" ht="6.95" customHeight="1">
      <c r="B118" s="25"/>
      <c r="L118" s="25"/>
    </row>
    <row r="119" spans="2:65" s="1" customFormat="1" ht="12" customHeight="1">
      <c r="B119" s="25"/>
      <c r="C119" s="22" t="s">
        <v>18</v>
      </c>
      <c r="F119" s="20" t="str">
        <f>F12</f>
        <v xml:space="preserve"> </v>
      </c>
      <c r="I119" s="22" t="s">
        <v>20</v>
      </c>
      <c r="J119" s="45" t="str">
        <f>IF(J12="","",J12)</f>
        <v>15.5.2024</v>
      </c>
      <c r="L119" s="25"/>
    </row>
    <row r="120" spans="2:65" s="1" customFormat="1" ht="6.95" customHeight="1">
      <c r="B120" s="25"/>
      <c r="L120" s="25"/>
    </row>
    <row r="121" spans="2:65" s="1" customFormat="1" ht="15.2" customHeight="1">
      <c r="B121" s="25"/>
      <c r="C121" s="22" t="s">
        <v>22</v>
      </c>
      <c r="F121" s="20" t="str">
        <f>E15</f>
        <v xml:space="preserve"> </v>
      </c>
      <c r="I121" s="22" t="s">
        <v>26</v>
      </c>
      <c r="J121" s="23" t="str">
        <f>E21</f>
        <v xml:space="preserve"> </v>
      </c>
      <c r="L121" s="25"/>
    </row>
    <row r="122" spans="2:65" s="1" customFormat="1" ht="15.2" customHeight="1">
      <c r="B122" s="25"/>
      <c r="C122" s="22" t="s">
        <v>25</v>
      </c>
      <c r="F122" s="20" t="str">
        <f>IF(E18="","",E18)</f>
        <v xml:space="preserve"> </v>
      </c>
      <c r="I122" s="22" t="s">
        <v>28</v>
      </c>
      <c r="J122" s="23" t="str">
        <f>E24</f>
        <v xml:space="preserve"> </v>
      </c>
      <c r="L122" s="25"/>
    </row>
    <row r="123" spans="2:65" s="1" customFormat="1" ht="10.35" customHeight="1">
      <c r="B123" s="25"/>
      <c r="L123" s="25"/>
    </row>
    <row r="124" spans="2:65" s="10" customFormat="1" ht="29.25" customHeight="1">
      <c r="B124" s="105"/>
      <c r="C124" s="106" t="s">
        <v>103</v>
      </c>
      <c r="D124" s="107" t="s">
        <v>55</v>
      </c>
      <c r="E124" s="107" t="s">
        <v>51</v>
      </c>
      <c r="F124" s="107" t="s">
        <v>52</v>
      </c>
      <c r="G124" s="107" t="s">
        <v>104</v>
      </c>
      <c r="H124" s="107" t="s">
        <v>105</v>
      </c>
      <c r="I124" s="107" t="s">
        <v>106</v>
      </c>
      <c r="J124" s="108" t="s">
        <v>90</v>
      </c>
      <c r="K124" s="109" t="s">
        <v>107</v>
      </c>
      <c r="L124" s="105"/>
      <c r="M124" s="51" t="s">
        <v>1</v>
      </c>
      <c r="N124" s="52" t="s">
        <v>34</v>
      </c>
      <c r="O124" s="52" t="s">
        <v>108</v>
      </c>
      <c r="P124" s="52" t="s">
        <v>109</v>
      </c>
      <c r="Q124" s="52" t="s">
        <v>110</v>
      </c>
      <c r="R124" s="52" t="s">
        <v>111</v>
      </c>
      <c r="S124" s="52" t="s">
        <v>112</v>
      </c>
      <c r="T124" s="53" t="s">
        <v>113</v>
      </c>
    </row>
    <row r="125" spans="2:65" s="1" customFormat="1" ht="22.9" customHeight="1">
      <c r="B125" s="25"/>
      <c r="C125" s="56" t="s">
        <v>114</v>
      </c>
      <c r="J125" s="110">
        <f>BK125</f>
        <v>0</v>
      </c>
      <c r="L125" s="25"/>
      <c r="M125" s="54"/>
      <c r="N125" s="46"/>
      <c r="O125" s="46"/>
      <c r="P125" s="111">
        <f>P126+P148</f>
        <v>473.95600000000002</v>
      </c>
      <c r="Q125" s="46"/>
      <c r="R125" s="111">
        <f>R126+R148</f>
        <v>74.407460000000015</v>
      </c>
      <c r="S125" s="46"/>
      <c r="T125" s="112">
        <f>T126+T148</f>
        <v>281.75</v>
      </c>
      <c r="AT125" s="13" t="s">
        <v>69</v>
      </c>
      <c r="AU125" s="13" t="s">
        <v>92</v>
      </c>
      <c r="BK125" s="113">
        <f>BK126+BK148</f>
        <v>0</v>
      </c>
    </row>
    <row r="126" spans="2:65" s="11" customFormat="1" ht="25.9" customHeight="1">
      <c r="B126" s="114"/>
      <c r="D126" s="115" t="s">
        <v>69</v>
      </c>
      <c r="E126" s="116" t="s">
        <v>115</v>
      </c>
      <c r="F126" s="116" t="s">
        <v>116</v>
      </c>
      <c r="J126" s="117">
        <f>BK126</f>
        <v>0</v>
      </c>
      <c r="L126" s="114"/>
      <c r="M126" s="118"/>
      <c r="P126" s="119">
        <f>P127+P129+P135+P137+P145</f>
        <v>473.95600000000002</v>
      </c>
      <c r="R126" s="119">
        <f>R127+R129+R135+R137+R145</f>
        <v>74.407460000000015</v>
      </c>
      <c r="T126" s="120">
        <f>T127+T129+T135+T137+T145</f>
        <v>281.75</v>
      </c>
      <c r="AR126" s="115" t="s">
        <v>75</v>
      </c>
      <c r="AT126" s="121" t="s">
        <v>69</v>
      </c>
      <c r="AU126" s="121" t="s">
        <v>70</v>
      </c>
      <c r="AY126" s="115" t="s">
        <v>117</v>
      </c>
      <c r="BK126" s="122">
        <f>BK127+BK129+BK135+BK137+BK145</f>
        <v>0</v>
      </c>
    </row>
    <row r="127" spans="2:65" s="11" customFormat="1" ht="22.9" customHeight="1">
      <c r="B127" s="114"/>
      <c r="D127" s="115" t="s">
        <v>69</v>
      </c>
      <c r="E127" s="123" t="s">
        <v>75</v>
      </c>
      <c r="F127" s="123" t="s">
        <v>118</v>
      </c>
      <c r="J127" s="124">
        <f>BK127</f>
        <v>0</v>
      </c>
      <c r="L127" s="114"/>
      <c r="M127" s="118"/>
      <c r="P127" s="119">
        <f>P128</f>
        <v>19.600000000000001</v>
      </c>
      <c r="R127" s="119">
        <f>R128</f>
        <v>0.17149999999999999</v>
      </c>
      <c r="T127" s="120">
        <f>T128</f>
        <v>281.75</v>
      </c>
      <c r="AR127" s="115" t="s">
        <v>75</v>
      </c>
      <c r="AT127" s="121" t="s">
        <v>69</v>
      </c>
      <c r="AU127" s="121" t="s">
        <v>75</v>
      </c>
      <c r="AY127" s="115" t="s">
        <v>117</v>
      </c>
      <c r="BK127" s="122">
        <f>BK128</f>
        <v>0</v>
      </c>
    </row>
    <row r="128" spans="2:65" s="1" customFormat="1" ht="33" customHeight="1">
      <c r="B128" s="125"/>
      <c r="C128" s="126" t="s">
        <v>75</v>
      </c>
      <c r="D128" s="126" t="s">
        <v>119</v>
      </c>
      <c r="E128" s="127" t="s">
        <v>120</v>
      </c>
      <c r="F128" s="128" t="s">
        <v>121</v>
      </c>
      <c r="G128" s="129" t="s">
        <v>122</v>
      </c>
      <c r="H128" s="130">
        <v>2450</v>
      </c>
      <c r="I128" s="131"/>
      <c r="J128" s="131">
        <f>ROUND(I128*H128,2)</f>
        <v>0</v>
      </c>
      <c r="K128" s="132"/>
      <c r="L128" s="25"/>
      <c r="M128" s="133" t="s">
        <v>1</v>
      </c>
      <c r="N128" s="134" t="s">
        <v>35</v>
      </c>
      <c r="O128" s="135">
        <v>8.0000000000000002E-3</v>
      </c>
      <c r="P128" s="135">
        <f>O128*H128</f>
        <v>19.600000000000001</v>
      </c>
      <c r="Q128" s="135">
        <v>6.9999999999999994E-5</v>
      </c>
      <c r="R128" s="135">
        <f>Q128*H128</f>
        <v>0.17149999999999999</v>
      </c>
      <c r="S128" s="135">
        <v>0.115</v>
      </c>
      <c r="T128" s="136">
        <f>S128*H128</f>
        <v>281.75</v>
      </c>
      <c r="AR128" s="137" t="s">
        <v>123</v>
      </c>
      <c r="AT128" s="137" t="s">
        <v>119</v>
      </c>
      <c r="AU128" s="137" t="s">
        <v>79</v>
      </c>
      <c r="AY128" s="13" t="s">
        <v>117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3" t="s">
        <v>75</v>
      </c>
      <c r="BK128" s="138">
        <f>ROUND(I128*H128,2)</f>
        <v>0</v>
      </c>
      <c r="BL128" s="13" t="s">
        <v>123</v>
      </c>
      <c r="BM128" s="137" t="s">
        <v>124</v>
      </c>
    </row>
    <row r="129" spans="2:65" s="11" customFormat="1" ht="22.9" customHeight="1">
      <c r="B129" s="114"/>
      <c r="D129" s="115" t="s">
        <v>69</v>
      </c>
      <c r="E129" s="123" t="s">
        <v>125</v>
      </c>
      <c r="F129" s="123" t="s">
        <v>126</v>
      </c>
      <c r="J129" s="124">
        <f>BK129</f>
        <v>0</v>
      </c>
      <c r="L129" s="114"/>
      <c r="M129" s="118"/>
      <c r="P129" s="119">
        <f>SUM(P130:P134)</f>
        <v>270.95</v>
      </c>
      <c r="R129" s="119">
        <f>SUM(R130:R134)</f>
        <v>41.544300000000007</v>
      </c>
      <c r="T129" s="120">
        <f>SUM(T130:T134)</f>
        <v>0</v>
      </c>
      <c r="AR129" s="115" t="s">
        <v>75</v>
      </c>
      <c r="AT129" s="121" t="s">
        <v>69</v>
      </c>
      <c r="AU129" s="121" t="s">
        <v>75</v>
      </c>
      <c r="AY129" s="115" t="s">
        <v>117</v>
      </c>
      <c r="BK129" s="122">
        <f>SUM(BK130:BK134)</f>
        <v>0</v>
      </c>
    </row>
    <row r="130" spans="2:65" s="1" customFormat="1" ht="24.2" customHeight="1">
      <c r="B130" s="125"/>
      <c r="C130" s="126" t="s">
        <v>79</v>
      </c>
      <c r="D130" s="126" t="s">
        <v>119</v>
      </c>
      <c r="E130" s="127" t="s">
        <v>127</v>
      </c>
      <c r="F130" s="128" t="s">
        <v>128</v>
      </c>
      <c r="G130" s="129" t="s">
        <v>129</v>
      </c>
      <c r="H130" s="130">
        <v>45</v>
      </c>
      <c r="I130" s="131"/>
      <c r="J130" s="131">
        <f>ROUND(I130*H130,2)</f>
        <v>0</v>
      </c>
      <c r="K130" s="132"/>
      <c r="L130" s="25"/>
      <c r="M130" s="133" t="s">
        <v>1</v>
      </c>
      <c r="N130" s="134" t="s">
        <v>35</v>
      </c>
      <c r="O130" s="135">
        <v>0.08</v>
      </c>
      <c r="P130" s="135">
        <f>O130*H130</f>
        <v>3.6</v>
      </c>
      <c r="Q130" s="135">
        <v>0.10434</v>
      </c>
      <c r="R130" s="135">
        <f>Q130*H130</f>
        <v>4.6953000000000005</v>
      </c>
      <c r="S130" s="135">
        <v>0</v>
      </c>
      <c r="T130" s="136">
        <f>S130*H130</f>
        <v>0</v>
      </c>
      <c r="AR130" s="137" t="s">
        <v>123</v>
      </c>
      <c r="AT130" s="137" t="s">
        <v>119</v>
      </c>
      <c r="AU130" s="137" t="s">
        <v>79</v>
      </c>
      <c r="AY130" s="13" t="s">
        <v>117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3" t="s">
        <v>75</v>
      </c>
      <c r="BK130" s="138">
        <f>ROUND(I130*H130,2)</f>
        <v>0</v>
      </c>
      <c r="BL130" s="13" t="s">
        <v>123</v>
      </c>
      <c r="BM130" s="137" t="s">
        <v>130</v>
      </c>
    </row>
    <row r="131" spans="2:65" s="1" customFormat="1" ht="24.2" customHeight="1">
      <c r="B131" s="125"/>
      <c r="C131" s="126" t="s">
        <v>82</v>
      </c>
      <c r="D131" s="126" t="s">
        <v>119</v>
      </c>
      <c r="E131" s="127" t="s">
        <v>131</v>
      </c>
      <c r="F131" s="128" t="s">
        <v>132</v>
      </c>
      <c r="G131" s="129" t="s">
        <v>122</v>
      </c>
      <c r="H131" s="130">
        <v>2450</v>
      </c>
      <c r="I131" s="131"/>
      <c r="J131" s="131">
        <f>ROUND(I131*H131,2)</f>
        <v>0</v>
      </c>
      <c r="K131" s="132"/>
      <c r="L131" s="25"/>
      <c r="M131" s="133" t="s">
        <v>1</v>
      </c>
      <c r="N131" s="134" t="s">
        <v>35</v>
      </c>
      <c r="O131" s="135">
        <v>2E-3</v>
      </c>
      <c r="P131" s="135">
        <f>O131*H131</f>
        <v>4.9000000000000004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123</v>
      </c>
      <c r="AT131" s="137" t="s">
        <v>119</v>
      </c>
      <c r="AU131" s="137" t="s">
        <v>79</v>
      </c>
      <c r="AY131" s="13" t="s">
        <v>117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3" t="s">
        <v>75</v>
      </c>
      <c r="BK131" s="138">
        <f>ROUND(I131*H131,2)</f>
        <v>0</v>
      </c>
      <c r="BL131" s="13" t="s">
        <v>123</v>
      </c>
      <c r="BM131" s="137" t="s">
        <v>133</v>
      </c>
    </row>
    <row r="132" spans="2:65" s="1" customFormat="1" ht="33" customHeight="1">
      <c r="B132" s="125"/>
      <c r="C132" s="126" t="s">
        <v>123</v>
      </c>
      <c r="D132" s="126" t="s">
        <v>119</v>
      </c>
      <c r="E132" s="127" t="s">
        <v>134</v>
      </c>
      <c r="F132" s="128" t="s">
        <v>135</v>
      </c>
      <c r="G132" s="129" t="s">
        <v>122</v>
      </c>
      <c r="H132" s="130">
        <v>2450</v>
      </c>
      <c r="I132" s="131"/>
      <c r="J132" s="131">
        <f>ROUND(I132*H132,2)</f>
        <v>0</v>
      </c>
      <c r="K132" s="132"/>
      <c r="L132" s="25"/>
      <c r="M132" s="133" t="s">
        <v>1</v>
      </c>
      <c r="N132" s="134" t="s">
        <v>35</v>
      </c>
      <c r="O132" s="135">
        <v>7.0999999999999994E-2</v>
      </c>
      <c r="P132" s="135">
        <f>O132*H132</f>
        <v>173.95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123</v>
      </c>
      <c r="AT132" s="137" t="s">
        <v>119</v>
      </c>
      <c r="AU132" s="137" t="s">
        <v>79</v>
      </c>
      <c r="AY132" s="13" t="s">
        <v>117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3" t="s">
        <v>75</v>
      </c>
      <c r="BK132" s="138">
        <f>ROUND(I132*H132,2)</f>
        <v>0</v>
      </c>
      <c r="BL132" s="13" t="s">
        <v>123</v>
      </c>
      <c r="BM132" s="137" t="s">
        <v>136</v>
      </c>
    </row>
    <row r="133" spans="2:65" s="1" customFormat="1" ht="33" customHeight="1">
      <c r="B133" s="125"/>
      <c r="C133" s="126" t="s">
        <v>125</v>
      </c>
      <c r="D133" s="126" t="s">
        <v>119</v>
      </c>
      <c r="E133" s="127" t="s">
        <v>137</v>
      </c>
      <c r="F133" s="128" t="s">
        <v>138</v>
      </c>
      <c r="G133" s="129" t="s">
        <v>122</v>
      </c>
      <c r="H133" s="130">
        <v>150</v>
      </c>
      <c r="I133" s="131"/>
      <c r="J133" s="131">
        <f>ROUND(I133*H133,2)</f>
        <v>0</v>
      </c>
      <c r="K133" s="132"/>
      <c r="L133" s="25"/>
      <c r="M133" s="133" t="s">
        <v>1</v>
      </c>
      <c r="N133" s="134" t="s">
        <v>35</v>
      </c>
      <c r="O133" s="135">
        <v>0.59</v>
      </c>
      <c r="P133" s="135">
        <f>O133*H133</f>
        <v>88.5</v>
      </c>
      <c r="Q133" s="135">
        <v>9.0620000000000006E-2</v>
      </c>
      <c r="R133" s="135">
        <f>Q133*H133</f>
        <v>13.593000000000002</v>
      </c>
      <c r="S133" s="135">
        <v>0</v>
      </c>
      <c r="T133" s="136">
        <f>S133*H133</f>
        <v>0</v>
      </c>
      <c r="AR133" s="137" t="s">
        <v>123</v>
      </c>
      <c r="AT133" s="137" t="s">
        <v>119</v>
      </c>
      <c r="AU133" s="137" t="s">
        <v>79</v>
      </c>
      <c r="AY133" s="13" t="s">
        <v>117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3" t="s">
        <v>75</v>
      </c>
      <c r="BK133" s="138">
        <f>ROUND(I133*H133,2)</f>
        <v>0</v>
      </c>
      <c r="BL133" s="13" t="s">
        <v>123</v>
      </c>
      <c r="BM133" s="137" t="s">
        <v>139</v>
      </c>
    </row>
    <row r="134" spans="2:65" s="1" customFormat="1" ht="24.2" customHeight="1">
      <c r="B134" s="125"/>
      <c r="C134" s="139" t="s">
        <v>140</v>
      </c>
      <c r="D134" s="139" t="s">
        <v>141</v>
      </c>
      <c r="E134" s="140" t="s">
        <v>142</v>
      </c>
      <c r="F134" s="141" t="s">
        <v>143</v>
      </c>
      <c r="G134" s="142" t="s">
        <v>122</v>
      </c>
      <c r="H134" s="143">
        <v>153</v>
      </c>
      <c r="I134" s="144"/>
      <c r="J134" s="144">
        <f>ROUND(I134*H134,2)</f>
        <v>0</v>
      </c>
      <c r="K134" s="145"/>
      <c r="L134" s="146"/>
      <c r="M134" s="147" t="s">
        <v>1</v>
      </c>
      <c r="N134" s="148" t="s">
        <v>35</v>
      </c>
      <c r="O134" s="135">
        <v>0</v>
      </c>
      <c r="P134" s="135">
        <f>O134*H134</f>
        <v>0</v>
      </c>
      <c r="Q134" s="135">
        <v>0.152</v>
      </c>
      <c r="R134" s="135">
        <f>Q134*H134</f>
        <v>23.256</v>
      </c>
      <c r="S134" s="135">
        <v>0</v>
      </c>
      <c r="T134" s="136">
        <f>S134*H134</f>
        <v>0</v>
      </c>
      <c r="AR134" s="137" t="s">
        <v>144</v>
      </c>
      <c r="AT134" s="137" t="s">
        <v>141</v>
      </c>
      <c r="AU134" s="137" t="s">
        <v>79</v>
      </c>
      <c r="AY134" s="13" t="s">
        <v>117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3" t="s">
        <v>75</v>
      </c>
      <c r="BK134" s="138">
        <f>ROUND(I134*H134,2)</f>
        <v>0</v>
      </c>
      <c r="BL134" s="13" t="s">
        <v>123</v>
      </c>
      <c r="BM134" s="137" t="s">
        <v>145</v>
      </c>
    </row>
    <row r="135" spans="2:65" s="11" customFormat="1" ht="22.9" customHeight="1">
      <c r="B135" s="114"/>
      <c r="D135" s="115" t="s">
        <v>69</v>
      </c>
      <c r="E135" s="123" t="s">
        <v>144</v>
      </c>
      <c r="F135" s="123" t="s">
        <v>146</v>
      </c>
      <c r="J135" s="124">
        <f>BK135</f>
        <v>0</v>
      </c>
      <c r="L135" s="114"/>
      <c r="M135" s="118"/>
      <c r="P135" s="119">
        <f>P136</f>
        <v>11.451000000000001</v>
      </c>
      <c r="R135" s="119">
        <f>R136</f>
        <v>1.2624</v>
      </c>
      <c r="T135" s="120">
        <f>T136</f>
        <v>0</v>
      </c>
      <c r="AR135" s="115" t="s">
        <v>75</v>
      </c>
      <c r="AT135" s="121" t="s">
        <v>69</v>
      </c>
      <c r="AU135" s="121" t="s">
        <v>75</v>
      </c>
      <c r="AY135" s="115" t="s">
        <v>117</v>
      </c>
      <c r="BK135" s="122">
        <f>BK136</f>
        <v>0</v>
      </c>
    </row>
    <row r="136" spans="2:65" s="1" customFormat="1" ht="24.2" customHeight="1">
      <c r="B136" s="125"/>
      <c r="C136" s="126" t="s">
        <v>147</v>
      </c>
      <c r="D136" s="126" t="s">
        <v>119</v>
      </c>
      <c r="E136" s="127" t="s">
        <v>148</v>
      </c>
      <c r="F136" s="128" t="s">
        <v>149</v>
      </c>
      <c r="G136" s="129" t="s">
        <v>150</v>
      </c>
      <c r="H136" s="130">
        <v>3</v>
      </c>
      <c r="I136" s="131"/>
      <c r="J136" s="131">
        <f>ROUND(I136*H136,2)</f>
        <v>0</v>
      </c>
      <c r="K136" s="132"/>
      <c r="L136" s="25"/>
      <c r="M136" s="133" t="s">
        <v>1</v>
      </c>
      <c r="N136" s="134" t="s">
        <v>35</v>
      </c>
      <c r="O136" s="135">
        <v>3.8170000000000002</v>
      </c>
      <c r="P136" s="135">
        <f>O136*H136</f>
        <v>11.451000000000001</v>
      </c>
      <c r="Q136" s="135">
        <v>0.42080000000000001</v>
      </c>
      <c r="R136" s="135">
        <f>Q136*H136</f>
        <v>1.2624</v>
      </c>
      <c r="S136" s="135">
        <v>0</v>
      </c>
      <c r="T136" s="136">
        <f>S136*H136</f>
        <v>0</v>
      </c>
      <c r="AR136" s="137" t="s">
        <v>123</v>
      </c>
      <c r="AT136" s="137" t="s">
        <v>119</v>
      </c>
      <c r="AU136" s="137" t="s">
        <v>79</v>
      </c>
      <c r="AY136" s="13" t="s">
        <v>117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3" t="s">
        <v>75</v>
      </c>
      <c r="BK136" s="138">
        <f>ROUND(I136*H136,2)</f>
        <v>0</v>
      </c>
      <c r="BL136" s="13" t="s">
        <v>123</v>
      </c>
      <c r="BM136" s="137" t="s">
        <v>151</v>
      </c>
    </row>
    <row r="137" spans="2:65" s="11" customFormat="1" ht="22.9" customHeight="1">
      <c r="B137" s="114"/>
      <c r="D137" s="115" t="s">
        <v>69</v>
      </c>
      <c r="E137" s="123" t="s">
        <v>152</v>
      </c>
      <c r="F137" s="123" t="s">
        <v>153</v>
      </c>
      <c r="J137" s="124">
        <f>BK137</f>
        <v>0</v>
      </c>
      <c r="L137" s="114"/>
      <c r="M137" s="118"/>
      <c r="P137" s="119">
        <f>SUM(P138:P144)</f>
        <v>91.937999999999988</v>
      </c>
      <c r="R137" s="119">
        <f>SUM(R138:R144)</f>
        <v>31.429259999999999</v>
      </c>
      <c r="T137" s="120">
        <f>SUM(T138:T144)</f>
        <v>0</v>
      </c>
      <c r="AR137" s="115" t="s">
        <v>75</v>
      </c>
      <c r="AT137" s="121" t="s">
        <v>69</v>
      </c>
      <c r="AU137" s="121" t="s">
        <v>75</v>
      </c>
      <c r="AY137" s="115" t="s">
        <v>117</v>
      </c>
      <c r="BK137" s="122">
        <f>SUM(BK138:BK144)</f>
        <v>0</v>
      </c>
    </row>
    <row r="138" spans="2:65" s="1" customFormat="1" ht="24.2" customHeight="1">
      <c r="B138" s="125"/>
      <c r="C138" s="126" t="s">
        <v>144</v>
      </c>
      <c r="D138" s="126" t="s">
        <v>119</v>
      </c>
      <c r="E138" s="127" t="s">
        <v>154</v>
      </c>
      <c r="F138" s="128" t="s">
        <v>155</v>
      </c>
      <c r="G138" s="129" t="s">
        <v>156</v>
      </c>
      <c r="H138" s="130">
        <v>75</v>
      </c>
      <c r="I138" s="131"/>
      <c r="J138" s="131">
        <f t="shared" ref="J138:J144" si="0">ROUND(I138*H138,2)</f>
        <v>0</v>
      </c>
      <c r="K138" s="132"/>
      <c r="L138" s="25"/>
      <c r="M138" s="133" t="s">
        <v>1</v>
      </c>
      <c r="N138" s="134" t="s">
        <v>35</v>
      </c>
      <c r="O138" s="135">
        <v>0.28100000000000003</v>
      </c>
      <c r="P138" s="135">
        <f t="shared" ref="P138:P144" si="1">O138*H138</f>
        <v>21.075000000000003</v>
      </c>
      <c r="Q138" s="135">
        <v>0.14321</v>
      </c>
      <c r="R138" s="135">
        <f t="shared" ref="R138:R144" si="2">Q138*H138</f>
        <v>10.74075</v>
      </c>
      <c r="S138" s="135">
        <v>0</v>
      </c>
      <c r="T138" s="136">
        <f t="shared" ref="T138:T144" si="3">S138*H138</f>
        <v>0</v>
      </c>
      <c r="AR138" s="137" t="s">
        <v>123</v>
      </c>
      <c r="AT138" s="137" t="s">
        <v>119</v>
      </c>
      <c r="AU138" s="137" t="s">
        <v>79</v>
      </c>
      <c r="AY138" s="13" t="s">
        <v>117</v>
      </c>
      <c r="BE138" s="138">
        <f t="shared" ref="BE138:BE144" si="4">IF(N138="základní",J138,0)</f>
        <v>0</v>
      </c>
      <c r="BF138" s="138">
        <f t="shared" ref="BF138:BF144" si="5">IF(N138="snížená",J138,0)</f>
        <v>0</v>
      </c>
      <c r="BG138" s="138">
        <f t="shared" ref="BG138:BG144" si="6">IF(N138="zákl. přenesená",J138,0)</f>
        <v>0</v>
      </c>
      <c r="BH138" s="138">
        <f t="shared" ref="BH138:BH144" si="7">IF(N138="sníž. přenesená",J138,0)</f>
        <v>0</v>
      </c>
      <c r="BI138" s="138">
        <f t="shared" ref="BI138:BI144" si="8">IF(N138="nulová",J138,0)</f>
        <v>0</v>
      </c>
      <c r="BJ138" s="13" t="s">
        <v>75</v>
      </c>
      <c r="BK138" s="138">
        <f t="shared" ref="BK138:BK144" si="9">ROUND(I138*H138,2)</f>
        <v>0</v>
      </c>
      <c r="BL138" s="13" t="s">
        <v>123</v>
      </c>
      <c r="BM138" s="137" t="s">
        <v>157</v>
      </c>
    </row>
    <row r="139" spans="2:65" s="1" customFormat="1" ht="16.5" customHeight="1">
      <c r="B139" s="125"/>
      <c r="C139" s="139" t="s">
        <v>152</v>
      </c>
      <c r="D139" s="139" t="s">
        <v>141</v>
      </c>
      <c r="E139" s="140" t="s">
        <v>158</v>
      </c>
      <c r="F139" s="141" t="s">
        <v>159</v>
      </c>
      <c r="G139" s="142" t="s">
        <v>156</v>
      </c>
      <c r="H139" s="143">
        <v>76.5</v>
      </c>
      <c r="I139" s="144"/>
      <c r="J139" s="144">
        <f t="shared" si="0"/>
        <v>0</v>
      </c>
      <c r="K139" s="145"/>
      <c r="L139" s="146"/>
      <c r="M139" s="147" t="s">
        <v>1</v>
      </c>
      <c r="N139" s="148" t="s">
        <v>35</v>
      </c>
      <c r="O139" s="135">
        <v>0</v>
      </c>
      <c r="P139" s="135">
        <f t="shared" si="1"/>
        <v>0</v>
      </c>
      <c r="Q139" s="135">
        <v>0.08</v>
      </c>
      <c r="R139" s="135">
        <f t="shared" si="2"/>
        <v>6.12</v>
      </c>
      <c r="S139" s="135">
        <v>0</v>
      </c>
      <c r="T139" s="136">
        <f t="shared" si="3"/>
        <v>0</v>
      </c>
      <c r="AR139" s="137" t="s">
        <v>144</v>
      </c>
      <c r="AT139" s="137" t="s">
        <v>141</v>
      </c>
      <c r="AU139" s="137" t="s">
        <v>79</v>
      </c>
      <c r="AY139" s="13" t="s">
        <v>117</v>
      </c>
      <c r="BE139" s="138">
        <f t="shared" si="4"/>
        <v>0</v>
      </c>
      <c r="BF139" s="138">
        <f t="shared" si="5"/>
        <v>0</v>
      </c>
      <c r="BG139" s="138">
        <f t="shared" si="6"/>
        <v>0</v>
      </c>
      <c r="BH139" s="138">
        <f t="shared" si="7"/>
        <v>0</v>
      </c>
      <c r="BI139" s="138">
        <f t="shared" si="8"/>
        <v>0</v>
      </c>
      <c r="BJ139" s="13" t="s">
        <v>75</v>
      </c>
      <c r="BK139" s="138">
        <f t="shared" si="9"/>
        <v>0</v>
      </c>
      <c r="BL139" s="13" t="s">
        <v>123</v>
      </c>
      <c r="BM139" s="137" t="s">
        <v>160</v>
      </c>
    </row>
    <row r="140" spans="2:65" s="1" customFormat="1" ht="33" customHeight="1">
      <c r="B140" s="125"/>
      <c r="C140" s="126" t="s">
        <v>161</v>
      </c>
      <c r="D140" s="126" t="s">
        <v>119</v>
      </c>
      <c r="E140" s="127" t="s">
        <v>162</v>
      </c>
      <c r="F140" s="128" t="s">
        <v>163</v>
      </c>
      <c r="G140" s="129" t="s">
        <v>156</v>
      </c>
      <c r="H140" s="130">
        <v>75</v>
      </c>
      <c r="I140" s="131"/>
      <c r="J140" s="131">
        <f t="shared" si="0"/>
        <v>0</v>
      </c>
      <c r="K140" s="132"/>
      <c r="L140" s="25"/>
      <c r="M140" s="133" t="s">
        <v>1</v>
      </c>
      <c r="N140" s="134" t="s">
        <v>35</v>
      </c>
      <c r="O140" s="135">
        <v>0.23400000000000001</v>
      </c>
      <c r="P140" s="135">
        <f t="shared" si="1"/>
        <v>17.55</v>
      </c>
      <c r="Q140" s="135">
        <v>0.11934</v>
      </c>
      <c r="R140" s="135">
        <f t="shared" si="2"/>
        <v>8.9504999999999999</v>
      </c>
      <c r="S140" s="135">
        <v>0</v>
      </c>
      <c r="T140" s="136">
        <f t="shared" si="3"/>
        <v>0</v>
      </c>
      <c r="AR140" s="137" t="s">
        <v>123</v>
      </c>
      <c r="AT140" s="137" t="s">
        <v>119</v>
      </c>
      <c r="AU140" s="137" t="s">
        <v>79</v>
      </c>
      <c r="AY140" s="13" t="s">
        <v>117</v>
      </c>
      <c r="BE140" s="138">
        <f t="shared" si="4"/>
        <v>0</v>
      </c>
      <c r="BF140" s="138">
        <f t="shared" si="5"/>
        <v>0</v>
      </c>
      <c r="BG140" s="138">
        <f t="shared" si="6"/>
        <v>0</v>
      </c>
      <c r="BH140" s="138">
        <f t="shared" si="7"/>
        <v>0</v>
      </c>
      <c r="BI140" s="138">
        <f t="shared" si="8"/>
        <v>0</v>
      </c>
      <c r="BJ140" s="13" t="s">
        <v>75</v>
      </c>
      <c r="BK140" s="138">
        <f t="shared" si="9"/>
        <v>0</v>
      </c>
      <c r="BL140" s="13" t="s">
        <v>123</v>
      </c>
      <c r="BM140" s="137" t="s">
        <v>164</v>
      </c>
    </row>
    <row r="141" spans="2:65" s="1" customFormat="1" ht="16.5" customHeight="1">
      <c r="B141" s="125"/>
      <c r="C141" s="139" t="s">
        <v>165</v>
      </c>
      <c r="D141" s="139" t="s">
        <v>141</v>
      </c>
      <c r="E141" s="140" t="s">
        <v>166</v>
      </c>
      <c r="F141" s="141" t="s">
        <v>167</v>
      </c>
      <c r="G141" s="142" t="s">
        <v>156</v>
      </c>
      <c r="H141" s="143">
        <v>76.5</v>
      </c>
      <c r="I141" s="144"/>
      <c r="J141" s="144">
        <f t="shared" si="0"/>
        <v>0</v>
      </c>
      <c r="K141" s="145"/>
      <c r="L141" s="146"/>
      <c r="M141" s="147" t="s">
        <v>1</v>
      </c>
      <c r="N141" s="148" t="s">
        <v>35</v>
      </c>
      <c r="O141" s="135">
        <v>0</v>
      </c>
      <c r="P141" s="135">
        <f t="shared" si="1"/>
        <v>0</v>
      </c>
      <c r="Q141" s="135">
        <v>2.8000000000000001E-2</v>
      </c>
      <c r="R141" s="135">
        <f t="shared" si="2"/>
        <v>2.1419999999999999</v>
      </c>
      <c r="S141" s="135">
        <v>0</v>
      </c>
      <c r="T141" s="136">
        <f t="shared" si="3"/>
        <v>0</v>
      </c>
      <c r="AR141" s="137" t="s">
        <v>144</v>
      </c>
      <c r="AT141" s="137" t="s">
        <v>141</v>
      </c>
      <c r="AU141" s="137" t="s">
        <v>79</v>
      </c>
      <c r="AY141" s="13" t="s">
        <v>117</v>
      </c>
      <c r="BE141" s="138">
        <f t="shared" si="4"/>
        <v>0</v>
      </c>
      <c r="BF141" s="138">
        <f t="shared" si="5"/>
        <v>0</v>
      </c>
      <c r="BG141" s="138">
        <f t="shared" si="6"/>
        <v>0</v>
      </c>
      <c r="BH141" s="138">
        <f t="shared" si="7"/>
        <v>0</v>
      </c>
      <c r="BI141" s="138">
        <f t="shared" si="8"/>
        <v>0</v>
      </c>
      <c r="BJ141" s="13" t="s">
        <v>75</v>
      </c>
      <c r="BK141" s="138">
        <f t="shared" si="9"/>
        <v>0</v>
      </c>
      <c r="BL141" s="13" t="s">
        <v>123</v>
      </c>
      <c r="BM141" s="137" t="s">
        <v>168</v>
      </c>
    </row>
    <row r="142" spans="2:65" s="1" customFormat="1" ht="24.2" customHeight="1">
      <c r="B142" s="125"/>
      <c r="C142" s="126" t="s">
        <v>8</v>
      </c>
      <c r="D142" s="126" t="s">
        <v>119</v>
      </c>
      <c r="E142" s="127" t="s">
        <v>169</v>
      </c>
      <c r="F142" s="128" t="s">
        <v>170</v>
      </c>
      <c r="G142" s="129" t="s">
        <v>171</v>
      </c>
      <c r="H142" s="130">
        <v>1.5</v>
      </c>
      <c r="I142" s="131"/>
      <c r="J142" s="131">
        <f t="shared" si="0"/>
        <v>0</v>
      </c>
      <c r="K142" s="132"/>
      <c r="L142" s="25"/>
      <c r="M142" s="133" t="s">
        <v>1</v>
      </c>
      <c r="N142" s="134" t="s">
        <v>35</v>
      </c>
      <c r="O142" s="135">
        <v>1.4419999999999999</v>
      </c>
      <c r="P142" s="135">
        <f t="shared" si="1"/>
        <v>2.1629999999999998</v>
      </c>
      <c r="Q142" s="135">
        <v>2.2563399999999998</v>
      </c>
      <c r="R142" s="135">
        <f t="shared" si="2"/>
        <v>3.3845099999999997</v>
      </c>
      <c r="S142" s="135">
        <v>0</v>
      </c>
      <c r="T142" s="136">
        <f t="shared" si="3"/>
        <v>0</v>
      </c>
      <c r="AR142" s="137" t="s">
        <v>123</v>
      </c>
      <c r="AT142" s="137" t="s">
        <v>119</v>
      </c>
      <c r="AU142" s="137" t="s">
        <v>79</v>
      </c>
      <c r="AY142" s="13" t="s">
        <v>117</v>
      </c>
      <c r="BE142" s="138">
        <f t="shared" si="4"/>
        <v>0</v>
      </c>
      <c r="BF142" s="138">
        <f t="shared" si="5"/>
        <v>0</v>
      </c>
      <c r="BG142" s="138">
        <f t="shared" si="6"/>
        <v>0</v>
      </c>
      <c r="BH142" s="138">
        <f t="shared" si="7"/>
        <v>0</v>
      </c>
      <c r="BI142" s="138">
        <f t="shared" si="8"/>
        <v>0</v>
      </c>
      <c r="BJ142" s="13" t="s">
        <v>75</v>
      </c>
      <c r="BK142" s="138">
        <f t="shared" si="9"/>
        <v>0</v>
      </c>
      <c r="BL142" s="13" t="s">
        <v>123</v>
      </c>
      <c r="BM142" s="137" t="s">
        <v>172</v>
      </c>
    </row>
    <row r="143" spans="2:65" s="1" customFormat="1" ht="33" customHeight="1">
      <c r="B143" s="125"/>
      <c r="C143" s="126" t="s">
        <v>173</v>
      </c>
      <c r="D143" s="126" t="s">
        <v>119</v>
      </c>
      <c r="E143" s="127" t="s">
        <v>174</v>
      </c>
      <c r="F143" s="128" t="s">
        <v>175</v>
      </c>
      <c r="G143" s="129" t="s">
        <v>156</v>
      </c>
      <c r="H143" s="130">
        <v>150</v>
      </c>
      <c r="I143" s="131"/>
      <c r="J143" s="131">
        <f t="shared" si="0"/>
        <v>0</v>
      </c>
      <c r="K143" s="132"/>
      <c r="L143" s="25"/>
      <c r="M143" s="133" t="s">
        <v>1</v>
      </c>
      <c r="N143" s="134" t="s">
        <v>35</v>
      </c>
      <c r="O143" s="135">
        <v>0.186</v>
      </c>
      <c r="P143" s="135">
        <f t="shared" si="1"/>
        <v>27.9</v>
      </c>
      <c r="Q143" s="135">
        <v>6.0999999999999997E-4</v>
      </c>
      <c r="R143" s="135">
        <f t="shared" si="2"/>
        <v>9.1499999999999998E-2</v>
      </c>
      <c r="S143" s="135">
        <v>0</v>
      </c>
      <c r="T143" s="136">
        <f t="shared" si="3"/>
        <v>0</v>
      </c>
      <c r="AR143" s="137" t="s">
        <v>123</v>
      </c>
      <c r="AT143" s="137" t="s">
        <v>119</v>
      </c>
      <c r="AU143" s="137" t="s">
        <v>79</v>
      </c>
      <c r="AY143" s="13" t="s">
        <v>117</v>
      </c>
      <c r="BE143" s="138">
        <f t="shared" si="4"/>
        <v>0</v>
      </c>
      <c r="BF143" s="138">
        <f t="shared" si="5"/>
        <v>0</v>
      </c>
      <c r="BG143" s="138">
        <f t="shared" si="6"/>
        <v>0</v>
      </c>
      <c r="BH143" s="138">
        <f t="shared" si="7"/>
        <v>0</v>
      </c>
      <c r="BI143" s="138">
        <f t="shared" si="8"/>
        <v>0</v>
      </c>
      <c r="BJ143" s="13" t="s">
        <v>75</v>
      </c>
      <c r="BK143" s="138">
        <f t="shared" si="9"/>
        <v>0</v>
      </c>
      <c r="BL143" s="13" t="s">
        <v>123</v>
      </c>
      <c r="BM143" s="137" t="s">
        <v>176</v>
      </c>
    </row>
    <row r="144" spans="2:65" s="1" customFormat="1" ht="16.5" customHeight="1">
      <c r="B144" s="125"/>
      <c r="C144" s="126" t="s">
        <v>177</v>
      </c>
      <c r="D144" s="126" t="s">
        <v>119</v>
      </c>
      <c r="E144" s="127" t="s">
        <v>178</v>
      </c>
      <c r="F144" s="128" t="s">
        <v>179</v>
      </c>
      <c r="G144" s="129" t="s">
        <v>156</v>
      </c>
      <c r="H144" s="130">
        <v>150</v>
      </c>
      <c r="I144" s="131"/>
      <c r="J144" s="131">
        <f t="shared" si="0"/>
        <v>0</v>
      </c>
      <c r="K144" s="132"/>
      <c r="L144" s="25"/>
      <c r="M144" s="133" t="s">
        <v>1</v>
      </c>
      <c r="N144" s="134" t="s">
        <v>35</v>
      </c>
      <c r="O144" s="135">
        <v>0.155</v>
      </c>
      <c r="P144" s="135">
        <f t="shared" si="1"/>
        <v>23.25</v>
      </c>
      <c r="Q144" s="135">
        <v>0</v>
      </c>
      <c r="R144" s="135">
        <f t="shared" si="2"/>
        <v>0</v>
      </c>
      <c r="S144" s="135">
        <v>0</v>
      </c>
      <c r="T144" s="136">
        <f t="shared" si="3"/>
        <v>0</v>
      </c>
      <c r="AR144" s="137" t="s">
        <v>123</v>
      </c>
      <c r="AT144" s="137" t="s">
        <v>119</v>
      </c>
      <c r="AU144" s="137" t="s">
        <v>79</v>
      </c>
      <c r="AY144" s="13" t="s">
        <v>117</v>
      </c>
      <c r="BE144" s="138">
        <f t="shared" si="4"/>
        <v>0</v>
      </c>
      <c r="BF144" s="138">
        <f t="shared" si="5"/>
        <v>0</v>
      </c>
      <c r="BG144" s="138">
        <f t="shared" si="6"/>
        <v>0</v>
      </c>
      <c r="BH144" s="138">
        <f t="shared" si="7"/>
        <v>0</v>
      </c>
      <c r="BI144" s="138">
        <f t="shared" si="8"/>
        <v>0</v>
      </c>
      <c r="BJ144" s="13" t="s">
        <v>75</v>
      </c>
      <c r="BK144" s="138">
        <f t="shared" si="9"/>
        <v>0</v>
      </c>
      <c r="BL144" s="13" t="s">
        <v>123</v>
      </c>
      <c r="BM144" s="137" t="s">
        <v>180</v>
      </c>
    </row>
    <row r="145" spans="2:65" s="11" customFormat="1" ht="22.9" customHeight="1">
      <c r="B145" s="114"/>
      <c r="D145" s="115" t="s">
        <v>69</v>
      </c>
      <c r="E145" s="123" t="s">
        <v>181</v>
      </c>
      <c r="F145" s="123" t="s">
        <v>182</v>
      </c>
      <c r="J145" s="124">
        <f>BK145</f>
        <v>0</v>
      </c>
      <c r="L145" s="114"/>
      <c r="M145" s="118"/>
      <c r="P145" s="119">
        <f>SUM(P146:P147)</f>
        <v>80.016999999999996</v>
      </c>
      <c r="R145" s="119">
        <f>SUM(R146:R147)</f>
        <v>0</v>
      </c>
      <c r="T145" s="120">
        <f>SUM(T146:T147)</f>
        <v>0</v>
      </c>
      <c r="AR145" s="115" t="s">
        <v>75</v>
      </c>
      <c r="AT145" s="121" t="s">
        <v>69</v>
      </c>
      <c r="AU145" s="121" t="s">
        <v>75</v>
      </c>
      <c r="AY145" s="115" t="s">
        <v>117</v>
      </c>
      <c r="BK145" s="122">
        <f>SUM(BK146:BK147)</f>
        <v>0</v>
      </c>
    </row>
    <row r="146" spans="2:65" s="1" customFormat="1" ht="37.9" customHeight="1">
      <c r="B146" s="125"/>
      <c r="C146" s="126" t="s">
        <v>183</v>
      </c>
      <c r="D146" s="126" t="s">
        <v>119</v>
      </c>
      <c r="E146" s="127" t="s">
        <v>184</v>
      </c>
      <c r="F146" s="128" t="s">
        <v>185</v>
      </c>
      <c r="G146" s="129" t="s">
        <v>129</v>
      </c>
      <c r="H146" s="130">
        <v>281.75</v>
      </c>
      <c r="I146" s="131"/>
      <c r="J146" s="131">
        <f>ROUND(I146*H146,2)</f>
        <v>0</v>
      </c>
      <c r="K146" s="132"/>
      <c r="L146" s="25"/>
      <c r="M146" s="133" t="s">
        <v>1</v>
      </c>
      <c r="N146" s="134" t="s">
        <v>35</v>
      </c>
      <c r="O146" s="135">
        <v>0.125</v>
      </c>
      <c r="P146" s="135">
        <f>O146*H146</f>
        <v>35.21875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123</v>
      </c>
      <c r="AT146" s="137" t="s">
        <v>119</v>
      </c>
      <c r="AU146" s="137" t="s">
        <v>79</v>
      </c>
      <c r="AY146" s="13" t="s">
        <v>117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3" t="s">
        <v>75</v>
      </c>
      <c r="BK146" s="138">
        <f>ROUND(I146*H146,2)</f>
        <v>0</v>
      </c>
      <c r="BL146" s="13" t="s">
        <v>123</v>
      </c>
      <c r="BM146" s="137" t="s">
        <v>186</v>
      </c>
    </row>
    <row r="147" spans="2:65" s="1" customFormat="1" ht="24.2" customHeight="1">
      <c r="B147" s="125"/>
      <c r="C147" s="126" t="s">
        <v>187</v>
      </c>
      <c r="D147" s="126" t="s">
        <v>119</v>
      </c>
      <c r="E147" s="127" t="s">
        <v>188</v>
      </c>
      <c r="F147" s="128" t="s">
        <v>189</v>
      </c>
      <c r="G147" s="129" t="s">
        <v>129</v>
      </c>
      <c r="H147" s="130">
        <v>281.75</v>
      </c>
      <c r="I147" s="131"/>
      <c r="J147" s="131">
        <f>ROUND(I147*H147,2)</f>
        <v>0</v>
      </c>
      <c r="K147" s="132"/>
      <c r="L147" s="25"/>
      <c r="M147" s="133" t="s">
        <v>1</v>
      </c>
      <c r="N147" s="134" t="s">
        <v>35</v>
      </c>
      <c r="O147" s="135">
        <v>0.159</v>
      </c>
      <c r="P147" s="135">
        <f>O147*H147</f>
        <v>44.798250000000003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37" t="s">
        <v>123</v>
      </c>
      <c r="AT147" s="137" t="s">
        <v>119</v>
      </c>
      <c r="AU147" s="137" t="s">
        <v>79</v>
      </c>
      <c r="AY147" s="13" t="s">
        <v>117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3" t="s">
        <v>75</v>
      </c>
      <c r="BK147" s="138">
        <f>ROUND(I147*H147,2)</f>
        <v>0</v>
      </c>
      <c r="BL147" s="13" t="s">
        <v>123</v>
      </c>
      <c r="BM147" s="137" t="s">
        <v>190</v>
      </c>
    </row>
    <row r="148" spans="2:65" s="11" customFormat="1" ht="25.9" customHeight="1">
      <c r="B148" s="114"/>
      <c r="D148" s="115" t="s">
        <v>69</v>
      </c>
      <c r="E148" s="116" t="s">
        <v>191</v>
      </c>
      <c r="F148" s="116" t="s">
        <v>192</v>
      </c>
      <c r="J148" s="117">
        <f>BK148</f>
        <v>0</v>
      </c>
      <c r="L148" s="114"/>
      <c r="M148" s="118"/>
      <c r="P148" s="119">
        <f>P149+P152</f>
        <v>0</v>
      </c>
      <c r="R148" s="119">
        <f>R149+R152</f>
        <v>0</v>
      </c>
      <c r="T148" s="120">
        <f>T149+T152</f>
        <v>0</v>
      </c>
      <c r="AR148" s="115" t="s">
        <v>125</v>
      </c>
      <c r="AT148" s="121" t="s">
        <v>69</v>
      </c>
      <c r="AU148" s="121" t="s">
        <v>70</v>
      </c>
      <c r="AY148" s="115" t="s">
        <v>117</v>
      </c>
      <c r="BK148" s="122">
        <f>BK149+BK152</f>
        <v>0</v>
      </c>
    </row>
    <row r="149" spans="2:65" s="11" customFormat="1" ht="22.9" customHeight="1">
      <c r="B149" s="114"/>
      <c r="D149" s="115" t="s">
        <v>69</v>
      </c>
      <c r="E149" s="123" t="s">
        <v>193</v>
      </c>
      <c r="F149" s="123" t="s">
        <v>194</v>
      </c>
      <c r="J149" s="124">
        <f>BK149</f>
        <v>0</v>
      </c>
      <c r="L149" s="114"/>
      <c r="M149" s="118"/>
      <c r="P149" s="119">
        <f>SUM(P150:P151)</f>
        <v>0</v>
      </c>
      <c r="R149" s="119">
        <f>SUM(R150:R151)</f>
        <v>0</v>
      </c>
      <c r="T149" s="120">
        <f>SUM(T150:T151)</f>
        <v>0</v>
      </c>
      <c r="AR149" s="115" t="s">
        <v>125</v>
      </c>
      <c r="AT149" s="121" t="s">
        <v>69</v>
      </c>
      <c r="AU149" s="121" t="s">
        <v>75</v>
      </c>
      <c r="AY149" s="115" t="s">
        <v>117</v>
      </c>
      <c r="BK149" s="122">
        <f>SUM(BK150:BK151)</f>
        <v>0</v>
      </c>
    </row>
    <row r="150" spans="2:65" s="1" customFormat="1" ht="16.5" customHeight="1">
      <c r="B150" s="125"/>
      <c r="C150" s="126" t="s">
        <v>195</v>
      </c>
      <c r="D150" s="126" t="s">
        <v>119</v>
      </c>
      <c r="E150" s="127" t="s">
        <v>196</v>
      </c>
      <c r="F150" s="128" t="s">
        <v>197</v>
      </c>
      <c r="G150" s="129" t="s">
        <v>198</v>
      </c>
      <c r="H150" s="130">
        <v>1</v>
      </c>
      <c r="I150" s="131"/>
      <c r="J150" s="131">
        <f>ROUND(I150*H150,2)</f>
        <v>0</v>
      </c>
      <c r="K150" s="132"/>
      <c r="L150" s="25"/>
      <c r="M150" s="133" t="s">
        <v>1</v>
      </c>
      <c r="N150" s="134" t="s">
        <v>35</v>
      </c>
      <c r="O150" s="135">
        <v>0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199</v>
      </c>
      <c r="AT150" s="137" t="s">
        <v>119</v>
      </c>
      <c r="AU150" s="137" t="s">
        <v>79</v>
      </c>
      <c r="AY150" s="13" t="s">
        <v>117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3" t="s">
        <v>75</v>
      </c>
      <c r="BK150" s="138">
        <f>ROUND(I150*H150,2)</f>
        <v>0</v>
      </c>
      <c r="BL150" s="13" t="s">
        <v>199</v>
      </c>
      <c r="BM150" s="137" t="s">
        <v>200</v>
      </c>
    </row>
    <row r="151" spans="2:65" s="1" customFormat="1" ht="24.2" customHeight="1">
      <c r="B151" s="125"/>
      <c r="C151" s="126" t="s">
        <v>201</v>
      </c>
      <c r="D151" s="126" t="s">
        <v>119</v>
      </c>
      <c r="E151" s="127" t="s">
        <v>202</v>
      </c>
      <c r="F151" s="128" t="s">
        <v>203</v>
      </c>
      <c r="G151" s="129" t="s">
        <v>198</v>
      </c>
      <c r="H151" s="130">
        <v>1</v>
      </c>
      <c r="I151" s="131"/>
      <c r="J151" s="131">
        <f>ROUND(I151*H151,2)</f>
        <v>0</v>
      </c>
      <c r="K151" s="132"/>
      <c r="L151" s="25"/>
      <c r="M151" s="133" t="s">
        <v>1</v>
      </c>
      <c r="N151" s="134" t="s">
        <v>35</v>
      </c>
      <c r="O151" s="135">
        <v>0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199</v>
      </c>
      <c r="AT151" s="137" t="s">
        <v>119</v>
      </c>
      <c r="AU151" s="137" t="s">
        <v>79</v>
      </c>
      <c r="AY151" s="13" t="s">
        <v>117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3" t="s">
        <v>75</v>
      </c>
      <c r="BK151" s="138">
        <f>ROUND(I151*H151,2)</f>
        <v>0</v>
      </c>
      <c r="BL151" s="13" t="s">
        <v>199</v>
      </c>
      <c r="BM151" s="137" t="s">
        <v>204</v>
      </c>
    </row>
    <row r="152" spans="2:65" s="11" customFormat="1" ht="22.9" customHeight="1">
      <c r="B152" s="114"/>
      <c r="D152" s="115" t="s">
        <v>69</v>
      </c>
      <c r="E152" s="123" t="s">
        <v>205</v>
      </c>
      <c r="F152" s="123" t="s">
        <v>206</v>
      </c>
      <c r="J152" s="124">
        <f>BK152</f>
        <v>0</v>
      </c>
      <c r="L152" s="114"/>
      <c r="M152" s="118"/>
      <c r="P152" s="119">
        <f>P153</f>
        <v>0</v>
      </c>
      <c r="R152" s="119">
        <f>R153</f>
        <v>0</v>
      </c>
      <c r="T152" s="120">
        <f>T153</f>
        <v>0</v>
      </c>
      <c r="AR152" s="115" t="s">
        <v>125</v>
      </c>
      <c r="AT152" s="121" t="s">
        <v>69</v>
      </c>
      <c r="AU152" s="121" t="s">
        <v>75</v>
      </c>
      <c r="AY152" s="115" t="s">
        <v>117</v>
      </c>
      <c r="BK152" s="122">
        <f>BK153</f>
        <v>0</v>
      </c>
    </row>
    <row r="153" spans="2:65" s="1" customFormat="1" ht="16.5" customHeight="1">
      <c r="B153" s="125"/>
      <c r="C153" s="126" t="s">
        <v>207</v>
      </c>
      <c r="D153" s="126" t="s">
        <v>119</v>
      </c>
      <c r="E153" s="127" t="s">
        <v>208</v>
      </c>
      <c r="F153" s="128" t="s">
        <v>209</v>
      </c>
      <c r="G153" s="129" t="s">
        <v>198</v>
      </c>
      <c r="H153" s="130">
        <v>1</v>
      </c>
      <c r="I153" s="131"/>
      <c r="J153" s="131">
        <f>ROUND(I153*H153,2)</f>
        <v>0</v>
      </c>
      <c r="K153" s="132"/>
      <c r="L153" s="25"/>
      <c r="M153" s="149" t="s">
        <v>1</v>
      </c>
      <c r="N153" s="150" t="s">
        <v>35</v>
      </c>
      <c r="O153" s="151">
        <v>0</v>
      </c>
      <c r="P153" s="151">
        <f>O153*H153</f>
        <v>0</v>
      </c>
      <c r="Q153" s="151">
        <v>0</v>
      </c>
      <c r="R153" s="151">
        <f>Q153*H153</f>
        <v>0</v>
      </c>
      <c r="S153" s="151">
        <v>0</v>
      </c>
      <c r="T153" s="152">
        <f>S153*H153</f>
        <v>0</v>
      </c>
      <c r="AR153" s="137" t="s">
        <v>199</v>
      </c>
      <c r="AT153" s="137" t="s">
        <v>119</v>
      </c>
      <c r="AU153" s="137" t="s">
        <v>79</v>
      </c>
      <c r="AY153" s="13" t="s">
        <v>117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3" t="s">
        <v>75</v>
      </c>
      <c r="BK153" s="138">
        <f>ROUND(I153*H153,2)</f>
        <v>0</v>
      </c>
      <c r="BL153" s="13" t="s">
        <v>199</v>
      </c>
      <c r="BM153" s="137" t="s">
        <v>210</v>
      </c>
    </row>
    <row r="154" spans="2:65" s="1" customFormat="1" ht="6.95" customHeight="1">
      <c r="B154" s="37"/>
      <c r="C154" s="38"/>
      <c r="D154" s="38"/>
      <c r="E154" s="38"/>
      <c r="F154" s="38"/>
      <c r="G154" s="38"/>
      <c r="H154" s="38"/>
      <c r="I154" s="38"/>
      <c r="J154" s="38"/>
      <c r="K154" s="38"/>
      <c r="L154" s="25"/>
    </row>
  </sheetData>
  <autoFilter ref="C124:K153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6"/>
  <sheetViews>
    <sheetView showGridLines="0" workbookViewId="0">
      <selection activeCell="C2" sqref="C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3" t="s">
        <v>5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AT2" s="13" t="s">
        <v>81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hidden="1" customHeight="1">
      <c r="B4" s="16"/>
      <c r="D4" s="17" t="s">
        <v>85</v>
      </c>
      <c r="L4" s="16"/>
      <c r="M4" s="80" t="s">
        <v>10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2" t="s">
        <v>14</v>
      </c>
      <c r="L6" s="16"/>
    </row>
    <row r="7" spans="2:46" ht="16.5" hidden="1" customHeight="1">
      <c r="B7" s="16"/>
      <c r="E7" s="188" t="str">
        <f>'Rekapitulace stavby'!K6</f>
        <v>Mariánské Radčice - Reko MK</v>
      </c>
      <c r="F7" s="189"/>
      <c r="G7" s="189"/>
      <c r="H7" s="189"/>
      <c r="L7" s="16"/>
    </row>
    <row r="8" spans="2:46" s="1" customFormat="1" ht="12" hidden="1" customHeight="1">
      <c r="B8" s="25"/>
      <c r="D8" s="22" t="s">
        <v>86</v>
      </c>
      <c r="L8" s="25"/>
    </row>
    <row r="9" spans="2:46" s="1" customFormat="1" ht="16.5" hidden="1" customHeight="1">
      <c r="B9" s="25"/>
      <c r="E9" s="165" t="s">
        <v>211</v>
      </c>
      <c r="F9" s="187"/>
      <c r="G9" s="187"/>
      <c r="H9" s="187"/>
      <c r="L9" s="25"/>
    </row>
    <row r="10" spans="2:46" s="1" customFormat="1" hidden="1">
      <c r="B10" s="25"/>
      <c r="L10" s="25"/>
    </row>
    <row r="11" spans="2:46" s="1" customFormat="1" ht="12" hidden="1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hidden="1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15.5.2024</v>
      </c>
      <c r="L12" s="25"/>
    </row>
    <row r="13" spans="2:46" s="1" customFormat="1" ht="10.9" hidden="1" customHeight="1">
      <c r="B13" s="25"/>
      <c r="L13" s="25"/>
    </row>
    <row r="14" spans="2:46" s="1" customFormat="1" ht="12" hidden="1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5"/>
    </row>
    <row r="15" spans="2:46" s="1" customFormat="1" ht="18" hidden="1" customHeight="1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5" hidden="1" customHeight="1">
      <c r="B16" s="25"/>
      <c r="L16" s="25"/>
    </row>
    <row r="17" spans="2:12" s="1" customFormat="1" ht="12" hidden="1" customHeight="1">
      <c r="B17" s="25"/>
      <c r="D17" s="22" t="s">
        <v>25</v>
      </c>
      <c r="I17" s="22" t="s">
        <v>23</v>
      </c>
      <c r="J17" s="20" t="str">
        <f>'Rekapitulace stavby'!AN13</f>
        <v/>
      </c>
      <c r="L17" s="25"/>
    </row>
    <row r="18" spans="2:12" s="1" customFormat="1" ht="18" hidden="1" customHeight="1">
      <c r="B18" s="25"/>
      <c r="E18" s="181" t="str">
        <f>'Rekapitulace stavby'!E14</f>
        <v xml:space="preserve"> </v>
      </c>
      <c r="F18" s="181"/>
      <c r="G18" s="181"/>
      <c r="H18" s="181"/>
      <c r="I18" s="22" t="s">
        <v>24</v>
      </c>
      <c r="J18" s="20" t="str">
        <f>'Rekapitulace stavby'!AN14</f>
        <v/>
      </c>
      <c r="L18" s="25"/>
    </row>
    <row r="19" spans="2:12" s="1" customFormat="1" ht="6.95" hidden="1" customHeight="1">
      <c r="B19" s="25"/>
      <c r="L19" s="25"/>
    </row>
    <row r="20" spans="2:12" s="1" customFormat="1" ht="12" hidden="1" customHeight="1">
      <c r="B20" s="25"/>
      <c r="D20" s="22" t="s">
        <v>26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hidden="1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5" hidden="1" customHeight="1">
      <c r="B22" s="25"/>
      <c r="L22" s="25"/>
    </row>
    <row r="23" spans="2:12" s="1" customFormat="1" ht="12" hidden="1" customHeight="1">
      <c r="B23" s="25"/>
      <c r="D23" s="22" t="s">
        <v>28</v>
      </c>
      <c r="I23" s="22" t="s">
        <v>23</v>
      </c>
      <c r="J23" s="20" t="str">
        <f>IF('Rekapitulace stavby'!AN19="","",'Rekapitulace stavby'!AN19)</f>
        <v/>
      </c>
      <c r="L23" s="25"/>
    </row>
    <row r="24" spans="2:12" s="1" customFormat="1" ht="18" hidden="1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5" hidden="1" customHeight="1">
      <c r="B25" s="25"/>
      <c r="L25" s="25"/>
    </row>
    <row r="26" spans="2:12" s="1" customFormat="1" ht="12" hidden="1" customHeight="1">
      <c r="B26" s="25"/>
      <c r="D26" s="22" t="s">
        <v>29</v>
      </c>
      <c r="L26" s="25"/>
    </row>
    <row r="27" spans="2:12" s="7" customFormat="1" ht="16.5" hidden="1" customHeight="1">
      <c r="B27" s="81"/>
      <c r="E27" s="183" t="s">
        <v>1</v>
      </c>
      <c r="F27" s="183"/>
      <c r="G27" s="183"/>
      <c r="H27" s="183"/>
      <c r="L27" s="81"/>
    </row>
    <row r="28" spans="2:12" s="1" customFormat="1" ht="6.95" hidden="1" customHeight="1">
      <c r="B28" s="25"/>
      <c r="L28" s="25"/>
    </row>
    <row r="29" spans="2:12" s="1" customFormat="1" ht="6.95" hidden="1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hidden="1" customHeight="1">
      <c r="B30" s="25"/>
      <c r="D30" s="82" t="s">
        <v>30</v>
      </c>
      <c r="J30" s="58">
        <f>ROUND(J125, 2)</f>
        <v>0</v>
      </c>
      <c r="L30" s="25"/>
    </row>
    <row r="31" spans="2:12" s="1" customFormat="1" ht="6.95" hidden="1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hidden="1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5" hidden="1" customHeight="1">
      <c r="B33" s="25"/>
      <c r="D33" s="83" t="s">
        <v>34</v>
      </c>
      <c r="E33" s="22" t="s">
        <v>35</v>
      </c>
      <c r="F33" s="84">
        <f>ROUND((SUM(BE125:BE145)),  2)</f>
        <v>0</v>
      </c>
      <c r="I33" s="85">
        <v>0.21</v>
      </c>
      <c r="J33" s="84">
        <f>ROUND(((SUM(BE125:BE145))*I33),  2)</f>
        <v>0</v>
      </c>
      <c r="L33" s="25"/>
    </row>
    <row r="34" spans="2:12" s="1" customFormat="1" ht="14.45" hidden="1" customHeight="1">
      <c r="B34" s="25"/>
      <c r="E34" s="22" t="s">
        <v>36</v>
      </c>
      <c r="F34" s="84">
        <f>ROUND((SUM(BF125:BF145)),  2)</f>
        <v>0</v>
      </c>
      <c r="I34" s="85">
        <v>0.12</v>
      </c>
      <c r="J34" s="84">
        <f>ROUND(((SUM(BF125:BF145))*I34),  2)</f>
        <v>0</v>
      </c>
      <c r="L34" s="25"/>
    </row>
    <row r="35" spans="2:12" s="1" customFormat="1" ht="14.45" hidden="1" customHeight="1">
      <c r="B35" s="25"/>
      <c r="E35" s="22" t="s">
        <v>37</v>
      </c>
      <c r="F35" s="84">
        <f>ROUND((SUM(BG125:BG145)),  2)</f>
        <v>0</v>
      </c>
      <c r="I35" s="85">
        <v>0.21</v>
      </c>
      <c r="J35" s="84">
        <f>0</f>
        <v>0</v>
      </c>
      <c r="L35" s="25"/>
    </row>
    <row r="36" spans="2:12" s="1" customFormat="1" ht="14.45" hidden="1" customHeight="1">
      <c r="B36" s="25"/>
      <c r="E36" s="22" t="s">
        <v>38</v>
      </c>
      <c r="F36" s="84">
        <f>ROUND((SUM(BH125:BH145)),  2)</f>
        <v>0</v>
      </c>
      <c r="I36" s="85">
        <v>0.12</v>
      </c>
      <c r="J36" s="84">
        <f>0</f>
        <v>0</v>
      </c>
      <c r="L36" s="25"/>
    </row>
    <row r="37" spans="2:12" s="1" customFormat="1" ht="14.45" hidden="1" customHeight="1">
      <c r="B37" s="25"/>
      <c r="E37" s="22" t="s">
        <v>39</v>
      </c>
      <c r="F37" s="84">
        <f>ROUND((SUM(BI125:BI145)),  2)</f>
        <v>0</v>
      </c>
      <c r="I37" s="85">
        <v>0</v>
      </c>
      <c r="J37" s="84">
        <f>0</f>
        <v>0</v>
      </c>
      <c r="L37" s="25"/>
    </row>
    <row r="38" spans="2:12" s="1" customFormat="1" ht="6.95" hidden="1" customHeight="1">
      <c r="B38" s="25"/>
      <c r="L38" s="25"/>
    </row>
    <row r="39" spans="2:12" s="1" customFormat="1" ht="25.35" hidden="1" customHeight="1">
      <c r="B39" s="25"/>
      <c r="C39" s="86"/>
      <c r="D39" s="87" t="s">
        <v>40</v>
      </c>
      <c r="E39" s="49"/>
      <c r="F39" s="49"/>
      <c r="G39" s="88" t="s">
        <v>41</v>
      </c>
      <c r="H39" s="89" t="s">
        <v>42</v>
      </c>
      <c r="I39" s="49"/>
      <c r="J39" s="90">
        <f>SUM(J30:J37)</f>
        <v>0</v>
      </c>
      <c r="K39" s="91"/>
      <c r="L39" s="25"/>
    </row>
    <row r="40" spans="2:12" s="1" customFormat="1" ht="14.45" hidden="1" customHeight="1">
      <c r="B40" s="25"/>
      <c r="L40" s="25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5" hidden="1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78" spans="2:12" hidden="1"/>
    <row r="79" spans="2:12" hidden="1"/>
    <row r="80" spans="2:12" hidden="1"/>
    <row r="81" spans="2:47" s="1" customFormat="1" ht="6.95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hidden="1" customHeight="1">
      <c r="B82" s="25"/>
      <c r="C82" s="17" t="s">
        <v>88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14</v>
      </c>
      <c r="L84" s="25"/>
    </row>
    <row r="85" spans="2:47" s="1" customFormat="1" ht="16.5" hidden="1" customHeight="1">
      <c r="B85" s="25"/>
      <c r="E85" s="188" t="str">
        <f>E7</f>
        <v>Mariánské Radčice - Reko MK</v>
      </c>
      <c r="F85" s="189"/>
      <c r="G85" s="189"/>
      <c r="H85" s="189"/>
      <c r="L85" s="25"/>
    </row>
    <row r="86" spans="2:47" s="1" customFormat="1" ht="12" hidden="1" customHeight="1">
      <c r="B86" s="25"/>
      <c r="C86" s="22" t="s">
        <v>86</v>
      </c>
      <c r="L86" s="25"/>
    </row>
    <row r="87" spans="2:47" s="1" customFormat="1" ht="16.5" hidden="1" customHeight="1">
      <c r="B87" s="25"/>
      <c r="E87" s="165" t="str">
        <f>E9</f>
        <v>2 - ul. ČSA</v>
      </c>
      <c r="F87" s="187"/>
      <c r="G87" s="187"/>
      <c r="H87" s="187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15.5.2024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2" hidden="1" customHeight="1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94" t="s">
        <v>89</v>
      </c>
      <c r="D94" s="86"/>
      <c r="E94" s="86"/>
      <c r="F94" s="86"/>
      <c r="G94" s="86"/>
      <c r="H94" s="86"/>
      <c r="I94" s="86"/>
      <c r="J94" s="95" t="s">
        <v>90</v>
      </c>
      <c r="K94" s="86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96" t="s">
        <v>91</v>
      </c>
      <c r="J96" s="58">
        <f>J125</f>
        <v>0</v>
      </c>
      <c r="L96" s="25"/>
      <c r="AU96" s="13" t="s">
        <v>92</v>
      </c>
    </row>
    <row r="97" spans="2:12" s="8" customFormat="1" ht="24.95" hidden="1" customHeight="1">
      <c r="B97" s="97"/>
      <c r="D97" s="98" t="s">
        <v>93</v>
      </c>
      <c r="E97" s="99"/>
      <c r="F97" s="99"/>
      <c r="G97" s="99"/>
      <c r="H97" s="99"/>
      <c r="I97" s="99"/>
      <c r="J97" s="100">
        <f>J126</f>
        <v>0</v>
      </c>
      <c r="L97" s="97"/>
    </row>
    <row r="98" spans="2:12" s="9" customFormat="1" ht="19.899999999999999" hidden="1" customHeight="1">
      <c r="B98" s="101"/>
      <c r="D98" s="102" t="s">
        <v>94</v>
      </c>
      <c r="E98" s="103"/>
      <c r="F98" s="103"/>
      <c r="G98" s="103"/>
      <c r="H98" s="103"/>
      <c r="I98" s="103"/>
      <c r="J98" s="104">
        <f>J127</f>
        <v>0</v>
      </c>
      <c r="L98" s="101"/>
    </row>
    <row r="99" spans="2:12" s="9" customFormat="1" ht="19.899999999999999" hidden="1" customHeight="1">
      <c r="B99" s="101"/>
      <c r="D99" s="102" t="s">
        <v>95</v>
      </c>
      <c r="E99" s="103"/>
      <c r="F99" s="103"/>
      <c r="G99" s="103"/>
      <c r="H99" s="103"/>
      <c r="I99" s="103"/>
      <c r="J99" s="104">
        <f>J129</f>
        <v>0</v>
      </c>
      <c r="L99" s="101"/>
    </row>
    <row r="100" spans="2:12" s="9" customFormat="1" ht="19.899999999999999" hidden="1" customHeight="1">
      <c r="B100" s="101"/>
      <c r="D100" s="102" t="s">
        <v>96</v>
      </c>
      <c r="E100" s="103"/>
      <c r="F100" s="103"/>
      <c r="G100" s="103"/>
      <c r="H100" s="103"/>
      <c r="I100" s="103"/>
      <c r="J100" s="104">
        <f>J133</f>
        <v>0</v>
      </c>
      <c r="L100" s="101"/>
    </row>
    <row r="101" spans="2:12" s="9" customFormat="1" ht="19.899999999999999" hidden="1" customHeight="1">
      <c r="B101" s="101"/>
      <c r="D101" s="102" t="s">
        <v>97</v>
      </c>
      <c r="E101" s="103"/>
      <c r="F101" s="103"/>
      <c r="G101" s="103"/>
      <c r="H101" s="103"/>
      <c r="I101" s="103"/>
      <c r="J101" s="104">
        <f>J135</f>
        <v>0</v>
      </c>
      <c r="L101" s="101"/>
    </row>
    <row r="102" spans="2:12" s="9" customFormat="1" ht="19.899999999999999" hidden="1" customHeight="1">
      <c r="B102" s="101"/>
      <c r="D102" s="102" t="s">
        <v>98</v>
      </c>
      <c r="E102" s="103"/>
      <c r="F102" s="103"/>
      <c r="G102" s="103"/>
      <c r="H102" s="103"/>
      <c r="I102" s="103"/>
      <c r="J102" s="104">
        <f>J138</f>
        <v>0</v>
      </c>
      <c r="L102" s="101"/>
    </row>
    <row r="103" spans="2:12" s="8" customFormat="1" ht="24.95" hidden="1" customHeight="1">
      <c r="B103" s="97"/>
      <c r="D103" s="98" t="s">
        <v>99</v>
      </c>
      <c r="E103" s="99"/>
      <c r="F103" s="99"/>
      <c r="G103" s="99"/>
      <c r="H103" s="99"/>
      <c r="I103" s="99"/>
      <c r="J103" s="100">
        <f>J141</f>
        <v>0</v>
      </c>
      <c r="L103" s="97"/>
    </row>
    <row r="104" spans="2:12" s="9" customFormat="1" ht="19.899999999999999" hidden="1" customHeight="1">
      <c r="B104" s="101"/>
      <c r="D104" s="102" t="s">
        <v>100</v>
      </c>
      <c r="E104" s="103"/>
      <c r="F104" s="103"/>
      <c r="G104" s="103"/>
      <c r="H104" s="103"/>
      <c r="I104" s="103"/>
      <c r="J104" s="104">
        <f>J142</f>
        <v>0</v>
      </c>
      <c r="L104" s="101"/>
    </row>
    <row r="105" spans="2:12" s="9" customFormat="1" ht="19.899999999999999" hidden="1" customHeight="1">
      <c r="B105" s="101"/>
      <c r="D105" s="102" t="s">
        <v>101</v>
      </c>
      <c r="E105" s="103"/>
      <c r="F105" s="103"/>
      <c r="G105" s="103"/>
      <c r="H105" s="103"/>
      <c r="I105" s="103"/>
      <c r="J105" s="104">
        <f>J144</f>
        <v>0</v>
      </c>
      <c r="L105" s="101"/>
    </row>
    <row r="106" spans="2:12" s="1" customFormat="1" ht="21.75" hidden="1" customHeight="1">
      <c r="B106" s="25"/>
      <c r="L106" s="25"/>
    </row>
    <row r="107" spans="2:12" s="1" customFormat="1" ht="6.95" hidden="1" customHeigh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25"/>
    </row>
    <row r="108" spans="2:12" hidden="1"/>
    <row r="109" spans="2:12" hidden="1"/>
    <row r="110" spans="2:12" hidden="1"/>
    <row r="111" spans="2:12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5"/>
    </row>
    <row r="112" spans="2:12" s="1" customFormat="1" ht="24.95" customHeight="1">
      <c r="B112" s="25"/>
      <c r="C112" s="17" t="s">
        <v>102</v>
      </c>
      <c r="L112" s="25"/>
    </row>
    <row r="113" spans="2:65" s="1" customFormat="1" ht="6.95" customHeight="1">
      <c r="B113" s="25"/>
      <c r="L113" s="25"/>
    </row>
    <row r="114" spans="2:65" s="1" customFormat="1" ht="12" customHeight="1">
      <c r="B114" s="25"/>
      <c r="C114" s="22" t="s">
        <v>14</v>
      </c>
      <c r="L114" s="25"/>
    </row>
    <row r="115" spans="2:65" s="1" customFormat="1" ht="16.5" customHeight="1">
      <c r="B115" s="25"/>
      <c r="E115" s="188" t="str">
        <f>E7</f>
        <v>Mariánské Radčice - Reko MK</v>
      </c>
      <c r="F115" s="189"/>
      <c r="G115" s="189"/>
      <c r="H115" s="189"/>
      <c r="L115" s="25"/>
    </row>
    <row r="116" spans="2:65" s="1" customFormat="1" ht="12" customHeight="1">
      <c r="B116" s="25"/>
      <c r="C116" s="22" t="s">
        <v>86</v>
      </c>
      <c r="L116" s="25"/>
    </row>
    <row r="117" spans="2:65" s="1" customFormat="1" ht="16.5" customHeight="1">
      <c r="B117" s="25"/>
      <c r="E117" s="165" t="str">
        <f>E9</f>
        <v>2 - ul. ČSA</v>
      </c>
      <c r="F117" s="187"/>
      <c r="G117" s="187"/>
      <c r="H117" s="187"/>
      <c r="L117" s="25"/>
    </row>
    <row r="118" spans="2:65" s="1" customFormat="1" ht="6.95" customHeight="1">
      <c r="B118" s="25"/>
      <c r="L118" s="25"/>
    </row>
    <row r="119" spans="2:65" s="1" customFormat="1" ht="12" customHeight="1">
      <c r="B119" s="25"/>
      <c r="C119" s="22" t="s">
        <v>18</v>
      </c>
      <c r="F119" s="20" t="str">
        <f>F12</f>
        <v xml:space="preserve"> </v>
      </c>
      <c r="I119" s="22" t="s">
        <v>20</v>
      </c>
      <c r="J119" s="45" t="str">
        <f>IF(J12="","",J12)</f>
        <v>15.5.2024</v>
      </c>
      <c r="L119" s="25"/>
    </row>
    <row r="120" spans="2:65" s="1" customFormat="1" ht="6.95" customHeight="1">
      <c r="B120" s="25"/>
      <c r="L120" s="25"/>
    </row>
    <row r="121" spans="2:65" s="1" customFormat="1" ht="15.2" customHeight="1">
      <c r="B121" s="25"/>
      <c r="C121" s="22" t="s">
        <v>22</v>
      </c>
      <c r="F121" s="20" t="str">
        <f>E15</f>
        <v xml:space="preserve"> </v>
      </c>
      <c r="I121" s="22" t="s">
        <v>26</v>
      </c>
      <c r="J121" s="23" t="str">
        <f>E21</f>
        <v xml:space="preserve"> </v>
      </c>
      <c r="L121" s="25"/>
    </row>
    <row r="122" spans="2:65" s="1" customFormat="1" ht="15.2" customHeight="1">
      <c r="B122" s="25"/>
      <c r="C122" s="22" t="s">
        <v>25</v>
      </c>
      <c r="F122" s="20" t="str">
        <f>IF(E18="","",E18)</f>
        <v xml:space="preserve"> </v>
      </c>
      <c r="I122" s="22" t="s">
        <v>28</v>
      </c>
      <c r="J122" s="23" t="str">
        <f>E24</f>
        <v xml:space="preserve"> </v>
      </c>
      <c r="L122" s="25"/>
    </row>
    <row r="123" spans="2:65" s="1" customFormat="1" ht="10.35" customHeight="1">
      <c r="B123" s="25"/>
      <c r="L123" s="25"/>
    </row>
    <row r="124" spans="2:65" s="10" customFormat="1" ht="29.25" customHeight="1">
      <c r="B124" s="105"/>
      <c r="C124" s="106" t="s">
        <v>103</v>
      </c>
      <c r="D124" s="107" t="s">
        <v>55</v>
      </c>
      <c r="E124" s="107" t="s">
        <v>51</v>
      </c>
      <c r="F124" s="107" t="s">
        <v>52</v>
      </c>
      <c r="G124" s="107" t="s">
        <v>104</v>
      </c>
      <c r="H124" s="107" t="s">
        <v>105</v>
      </c>
      <c r="I124" s="107" t="s">
        <v>106</v>
      </c>
      <c r="J124" s="108" t="s">
        <v>90</v>
      </c>
      <c r="K124" s="109" t="s">
        <v>107</v>
      </c>
      <c r="L124" s="105"/>
      <c r="M124" s="51" t="s">
        <v>1</v>
      </c>
      <c r="N124" s="52" t="s">
        <v>34</v>
      </c>
      <c r="O124" s="52" t="s">
        <v>108</v>
      </c>
      <c r="P124" s="52" t="s">
        <v>109</v>
      </c>
      <c r="Q124" s="52" t="s">
        <v>110</v>
      </c>
      <c r="R124" s="52" t="s">
        <v>111</v>
      </c>
      <c r="S124" s="52" t="s">
        <v>112</v>
      </c>
      <c r="T124" s="53" t="s">
        <v>113</v>
      </c>
    </row>
    <row r="125" spans="2:65" s="1" customFormat="1" ht="22.9" customHeight="1">
      <c r="B125" s="25"/>
      <c r="C125" s="56" t="s">
        <v>114</v>
      </c>
      <c r="J125" s="110">
        <f>BK125</f>
        <v>0</v>
      </c>
      <c r="L125" s="25"/>
      <c r="M125" s="54"/>
      <c r="N125" s="46"/>
      <c r="O125" s="46"/>
      <c r="P125" s="111">
        <f>P126+P141</f>
        <v>258.22199999999998</v>
      </c>
      <c r="Q125" s="46"/>
      <c r="R125" s="111">
        <f>R126+R141</f>
        <v>4.5831</v>
      </c>
      <c r="S125" s="46"/>
      <c r="T125" s="112">
        <f>T126+T141</f>
        <v>212.75</v>
      </c>
      <c r="AT125" s="13" t="s">
        <v>69</v>
      </c>
      <c r="AU125" s="13" t="s">
        <v>92</v>
      </c>
      <c r="BK125" s="113">
        <f>BK126+BK141</f>
        <v>0</v>
      </c>
    </row>
    <row r="126" spans="2:65" s="11" customFormat="1" ht="25.9" customHeight="1">
      <c r="B126" s="114"/>
      <c r="D126" s="115" t="s">
        <v>69</v>
      </c>
      <c r="E126" s="116" t="s">
        <v>115</v>
      </c>
      <c r="F126" s="116" t="s">
        <v>116</v>
      </c>
      <c r="J126" s="117">
        <f>BK126</f>
        <v>0</v>
      </c>
      <c r="L126" s="114"/>
      <c r="M126" s="118"/>
      <c r="P126" s="119">
        <f>P127+P129+P133+P135+P138</f>
        <v>258.22199999999998</v>
      </c>
      <c r="R126" s="119">
        <f>R127+R129+R133+R135+R138</f>
        <v>4.5831</v>
      </c>
      <c r="T126" s="120">
        <f>T127+T129+T133+T135+T138</f>
        <v>212.75</v>
      </c>
      <c r="AR126" s="115" t="s">
        <v>75</v>
      </c>
      <c r="AT126" s="121" t="s">
        <v>69</v>
      </c>
      <c r="AU126" s="121" t="s">
        <v>70</v>
      </c>
      <c r="AY126" s="115" t="s">
        <v>117</v>
      </c>
      <c r="BK126" s="122">
        <f>BK127+BK129+BK133+BK135+BK138</f>
        <v>0</v>
      </c>
    </row>
    <row r="127" spans="2:65" s="11" customFormat="1" ht="22.9" customHeight="1">
      <c r="B127" s="114"/>
      <c r="D127" s="115" t="s">
        <v>69</v>
      </c>
      <c r="E127" s="123" t="s">
        <v>75</v>
      </c>
      <c r="F127" s="123" t="s">
        <v>118</v>
      </c>
      <c r="J127" s="124">
        <f>BK127</f>
        <v>0</v>
      </c>
      <c r="L127" s="114"/>
      <c r="M127" s="118"/>
      <c r="P127" s="119">
        <f>P128</f>
        <v>14.8</v>
      </c>
      <c r="R127" s="119">
        <f>R128</f>
        <v>0.12949999999999998</v>
      </c>
      <c r="T127" s="120">
        <f>T128</f>
        <v>212.75</v>
      </c>
      <c r="AR127" s="115" t="s">
        <v>75</v>
      </c>
      <c r="AT127" s="121" t="s">
        <v>69</v>
      </c>
      <c r="AU127" s="121" t="s">
        <v>75</v>
      </c>
      <c r="AY127" s="115" t="s">
        <v>117</v>
      </c>
      <c r="BK127" s="122">
        <f>BK128</f>
        <v>0</v>
      </c>
    </row>
    <row r="128" spans="2:65" s="1" customFormat="1" ht="33" customHeight="1">
      <c r="B128" s="125"/>
      <c r="C128" s="126" t="s">
        <v>75</v>
      </c>
      <c r="D128" s="126" t="s">
        <v>119</v>
      </c>
      <c r="E128" s="127" t="s">
        <v>120</v>
      </c>
      <c r="F128" s="128" t="s">
        <v>121</v>
      </c>
      <c r="G128" s="129" t="s">
        <v>122</v>
      </c>
      <c r="H128" s="130">
        <v>1850</v>
      </c>
      <c r="I128" s="131"/>
      <c r="J128" s="131">
        <f>ROUND(I128*H128,2)</f>
        <v>0</v>
      </c>
      <c r="K128" s="132"/>
      <c r="L128" s="25"/>
      <c r="M128" s="133" t="s">
        <v>1</v>
      </c>
      <c r="N128" s="134" t="s">
        <v>35</v>
      </c>
      <c r="O128" s="135">
        <v>8.0000000000000002E-3</v>
      </c>
      <c r="P128" s="135">
        <f>O128*H128</f>
        <v>14.8</v>
      </c>
      <c r="Q128" s="135">
        <v>6.9999999999999994E-5</v>
      </c>
      <c r="R128" s="135">
        <f>Q128*H128</f>
        <v>0.12949999999999998</v>
      </c>
      <c r="S128" s="135">
        <v>0.115</v>
      </c>
      <c r="T128" s="136">
        <f>S128*H128</f>
        <v>212.75</v>
      </c>
      <c r="AR128" s="137" t="s">
        <v>123</v>
      </c>
      <c r="AT128" s="137" t="s">
        <v>119</v>
      </c>
      <c r="AU128" s="137" t="s">
        <v>79</v>
      </c>
      <c r="AY128" s="13" t="s">
        <v>117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3" t="s">
        <v>75</v>
      </c>
      <c r="BK128" s="138">
        <f>ROUND(I128*H128,2)</f>
        <v>0</v>
      </c>
      <c r="BL128" s="13" t="s">
        <v>123</v>
      </c>
      <c r="BM128" s="137" t="s">
        <v>212</v>
      </c>
    </row>
    <row r="129" spans="2:65" s="11" customFormat="1" ht="22.9" customHeight="1">
      <c r="B129" s="114"/>
      <c r="D129" s="115" t="s">
        <v>69</v>
      </c>
      <c r="E129" s="123" t="s">
        <v>125</v>
      </c>
      <c r="F129" s="123" t="s">
        <v>126</v>
      </c>
      <c r="J129" s="124">
        <f>BK129</f>
        <v>0</v>
      </c>
      <c r="L129" s="114"/>
      <c r="M129" s="118"/>
      <c r="P129" s="119">
        <f>SUM(P130:P132)</f>
        <v>137.44999999999999</v>
      </c>
      <c r="R129" s="119">
        <f>SUM(R130:R132)</f>
        <v>3.1301999999999999</v>
      </c>
      <c r="T129" s="120">
        <f>SUM(T130:T132)</f>
        <v>0</v>
      </c>
      <c r="AR129" s="115" t="s">
        <v>75</v>
      </c>
      <c r="AT129" s="121" t="s">
        <v>69</v>
      </c>
      <c r="AU129" s="121" t="s">
        <v>75</v>
      </c>
      <c r="AY129" s="115" t="s">
        <v>117</v>
      </c>
      <c r="BK129" s="122">
        <f>SUM(BK130:BK132)</f>
        <v>0</v>
      </c>
    </row>
    <row r="130" spans="2:65" s="1" customFormat="1" ht="24.2" customHeight="1">
      <c r="B130" s="125"/>
      <c r="C130" s="126" t="s">
        <v>79</v>
      </c>
      <c r="D130" s="126" t="s">
        <v>119</v>
      </c>
      <c r="E130" s="127" t="s">
        <v>127</v>
      </c>
      <c r="F130" s="128" t="s">
        <v>128</v>
      </c>
      <c r="G130" s="129" t="s">
        <v>129</v>
      </c>
      <c r="H130" s="130">
        <v>30</v>
      </c>
      <c r="I130" s="131"/>
      <c r="J130" s="131">
        <f>ROUND(I130*H130,2)</f>
        <v>0</v>
      </c>
      <c r="K130" s="132"/>
      <c r="L130" s="25"/>
      <c r="M130" s="133" t="s">
        <v>1</v>
      </c>
      <c r="N130" s="134" t="s">
        <v>35</v>
      </c>
      <c r="O130" s="135">
        <v>0.08</v>
      </c>
      <c r="P130" s="135">
        <f>O130*H130</f>
        <v>2.4</v>
      </c>
      <c r="Q130" s="135">
        <v>0.10434</v>
      </c>
      <c r="R130" s="135">
        <f>Q130*H130</f>
        <v>3.1301999999999999</v>
      </c>
      <c r="S130" s="135">
        <v>0</v>
      </c>
      <c r="T130" s="136">
        <f>S130*H130</f>
        <v>0</v>
      </c>
      <c r="AR130" s="137" t="s">
        <v>123</v>
      </c>
      <c r="AT130" s="137" t="s">
        <v>119</v>
      </c>
      <c r="AU130" s="137" t="s">
        <v>79</v>
      </c>
      <c r="AY130" s="13" t="s">
        <v>117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3" t="s">
        <v>75</v>
      </c>
      <c r="BK130" s="138">
        <f>ROUND(I130*H130,2)</f>
        <v>0</v>
      </c>
      <c r="BL130" s="13" t="s">
        <v>123</v>
      </c>
      <c r="BM130" s="137" t="s">
        <v>213</v>
      </c>
    </row>
    <row r="131" spans="2:65" s="1" customFormat="1" ht="24.2" customHeight="1">
      <c r="B131" s="125"/>
      <c r="C131" s="126" t="s">
        <v>82</v>
      </c>
      <c r="D131" s="126" t="s">
        <v>119</v>
      </c>
      <c r="E131" s="127" t="s">
        <v>131</v>
      </c>
      <c r="F131" s="128" t="s">
        <v>132</v>
      </c>
      <c r="G131" s="129" t="s">
        <v>122</v>
      </c>
      <c r="H131" s="130">
        <v>1850</v>
      </c>
      <c r="I131" s="131"/>
      <c r="J131" s="131">
        <f>ROUND(I131*H131,2)</f>
        <v>0</v>
      </c>
      <c r="K131" s="132"/>
      <c r="L131" s="25"/>
      <c r="M131" s="133" t="s">
        <v>1</v>
      </c>
      <c r="N131" s="134" t="s">
        <v>35</v>
      </c>
      <c r="O131" s="135">
        <v>2E-3</v>
      </c>
      <c r="P131" s="135">
        <f>O131*H131</f>
        <v>3.7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123</v>
      </c>
      <c r="AT131" s="137" t="s">
        <v>119</v>
      </c>
      <c r="AU131" s="137" t="s">
        <v>79</v>
      </c>
      <c r="AY131" s="13" t="s">
        <v>117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3" t="s">
        <v>75</v>
      </c>
      <c r="BK131" s="138">
        <f>ROUND(I131*H131,2)</f>
        <v>0</v>
      </c>
      <c r="BL131" s="13" t="s">
        <v>123</v>
      </c>
      <c r="BM131" s="137" t="s">
        <v>214</v>
      </c>
    </row>
    <row r="132" spans="2:65" s="1" customFormat="1" ht="33" customHeight="1">
      <c r="B132" s="125"/>
      <c r="C132" s="126" t="s">
        <v>123</v>
      </c>
      <c r="D132" s="126" t="s">
        <v>119</v>
      </c>
      <c r="E132" s="127" t="s">
        <v>134</v>
      </c>
      <c r="F132" s="128" t="s">
        <v>135</v>
      </c>
      <c r="G132" s="129" t="s">
        <v>122</v>
      </c>
      <c r="H132" s="130">
        <v>1850</v>
      </c>
      <c r="I132" s="131"/>
      <c r="J132" s="131">
        <f>ROUND(I132*H132,2)</f>
        <v>0</v>
      </c>
      <c r="K132" s="132"/>
      <c r="L132" s="25"/>
      <c r="M132" s="133" t="s">
        <v>1</v>
      </c>
      <c r="N132" s="134" t="s">
        <v>35</v>
      </c>
      <c r="O132" s="135">
        <v>7.0999999999999994E-2</v>
      </c>
      <c r="P132" s="135">
        <f>O132*H132</f>
        <v>131.35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123</v>
      </c>
      <c r="AT132" s="137" t="s">
        <v>119</v>
      </c>
      <c r="AU132" s="137" t="s">
        <v>79</v>
      </c>
      <c r="AY132" s="13" t="s">
        <v>117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3" t="s">
        <v>75</v>
      </c>
      <c r="BK132" s="138">
        <f>ROUND(I132*H132,2)</f>
        <v>0</v>
      </c>
      <c r="BL132" s="13" t="s">
        <v>123</v>
      </c>
      <c r="BM132" s="137" t="s">
        <v>215</v>
      </c>
    </row>
    <row r="133" spans="2:65" s="11" customFormat="1" ht="22.9" customHeight="1">
      <c r="B133" s="114"/>
      <c r="D133" s="115" t="s">
        <v>69</v>
      </c>
      <c r="E133" s="123" t="s">
        <v>144</v>
      </c>
      <c r="F133" s="123" t="s">
        <v>146</v>
      </c>
      <c r="J133" s="124">
        <f>BK133</f>
        <v>0</v>
      </c>
      <c r="L133" s="114"/>
      <c r="M133" s="118"/>
      <c r="P133" s="119">
        <f>P134</f>
        <v>11.451000000000001</v>
      </c>
      <c r="R133" s="119">
        <f>R134</f>
        <v>1.2624</v>
      </c>
      <c r="T133" s="120">
        <f>T134</f>
        <v>0</v>
      </c>
      <c r="AR133" s="115" t="s">
        <v>75</v>
      </c>
      <c r="AT133" s="121" t="s">
        <v>69</v>
      </c>
      <c r="AU133" s="121" t="s">
        <v>75</v>
      </c>
      <c r="AY133" s="115" t="s">
        <v>117</v>
      </c>
      <c r="BK133" s="122">
        <f>BK134</f>
        <v>0</v>
      </c>
    </row>
    <row r="134" spans="2:65" s="1" customFormat="1" ht="24.2" customHeight="1">
      <c r="B134" s="125"/>
      <c r="C134" s="126" t="s">
        <v>125</v>
      </c>
      <c r="D134" s="126" t="s">
        <v>119</v>
      </c>
      <c r="E134" s="127" t="s">
        <v>148</v>
      </c>
      <c r="F134" s="128" t="s">
        <v>149</v>
      </c>
      <c r="G134" s="129" t="s">
        <v>150</v>
      </c>
      <c r="H134" s="130">
        <v>3</v>
      </c>
      <c r="I134" s="131"/>
      <c r="J134" s="131">
        <f>ROUND(I134*H134,2)</f>
        <v>0</v>
      </c>
      <c r="K134" s="132"/>
      <c r="L134" s="25"/>
      <c r="M134" s="133" t="s">
        <v>1</v>
      </c>
      <c r="N134" s="134" t="s">
        <v>35</v>
      </c>
      <c r="O134" s="135">
        <v>3.8170000000000002</v>
      </c>
      <c r="P134" s="135">
        <f>O134*H134</f>
        <v>11.451000000000001</v>
      </c>
      <c r="Q134" s="135">
        <v>0.42080000000000001</v>
      </c>
      <c r="R134" s="135">
        <f>Q134*H134</f>
        <v>1.2624</v>
      </c>
      <c r="S134" s="135">
        <v>0</v>
      </c>
      <c r="T134" s="136">
        <f>S134*H134</f>
        <v>0</v>
      </c>
      <c r="AR134" s="137" t="s">
        <v>123</v>
      </c>
      <c r="AT134" s="137" t="s">
        <v>119</v>
      </c>
      <c r="AU134" s="137" t="s">
        <v>79</v>
      </c>
      <c r="AY134" s="13" t="s">
        <v>117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3" t="s">
        <v>75</v>
      </c>
      <c r="BK134" s="138">
        <f>ROUND(I134*H134,2)</f>
        <v>0</v>
      </c>
      <c r="BL134" s="13" t="s">
        <v>123</v>
      </c>
      <c r="BM134" s="137" t="s">
        <v>216</v>
      </c>
    </row>
    <row r="135" spans="2:65" s="11" customFormat="1" ht="22.9" customHeight="1">
      <c r="B135" s="114"/>
      <c r="D135" s="115" t="s">
        <v>69</v>
      </c>
      <c r="E135" s="123" t="s">
        <v>152</v>
      </c>
      <c r="F135" s="123" t="s">
        <v>153</v>
      </c>
      <c r="J135" s="124">
        <f>BK135</f>
        <v>0</v>
      </c>
      <c r="L135" s="114"/>
      <c r="M135" s="118"/>
      <c r="P135" s="119">
        <f>SUM(P136:P137)</f>
        <v>34.1</v>
      </c>
      <c r="R135" s="119">
        <f>SUM(R136:R137)</f>
        <v>6.0999999999999999E-2</v>
      </c>
      <c r="T135" s="120">
        <f>SUM(T136:T137)</f>
        <v>0</v>
      </c>
      <c r="AR135" s="115" t="s">
        <v>75</v>
      </c>
      <c r="AT135" s="121" t="s">
        <v>69</v>
      </c>
      <c r="AU135" s="121" t="s">
        <v>75</v>
      </c>
      <c r="AY135" s="115" t="s">
        <v>117</v>
      </c>
      <c r="BK135" s="122">
        <f>SUM(BK136:BK137)</f>
        <v>0</v>
      </c>
    </row>
    <row r="136" spans="2:65" s="1" customFormat="1" ht="33" customHeight="1">
      <c r="B136" s="125"/>
      <c r="C136" s="126" t="s">
        <v>140</v>
      </c>
      <c r="D136" s="126" t="s">
        <v>119</v>
      </c>
      <c r="E136" s="127" t="s">
        <v>174</v>
      </c>
      <c r="F136" s="128" t="s">
        <v>175</v>
      </c>
      <c r="G136" s="129" t="s">
        <v>156</v>
      </c>
      <c r="H136" s="130">
        <v>100</v>
      </c>
      <c r="I136" s="131"/>
      <c r="J136" s="131">
        <f>ROUND(I136*H136,2)</f>
        <v>0</v>
      </c>
      <c r="K136" s="132"/>
      <c r="L136" s="25"/>
      <c r="M136" s="133" t="s">
        <v>1</v>
      </c>
      <c r="N136" s="134" t="s">
        <v>35</v>
      </c>
      <c r="O136" s="135">
        <v>0.186</v>
      </c>
      <c r="P136" s="135">
        <f>O136*H136</f>
        <v>18.600000000000001</v>
      </c>
      <c r="Q136" s="135">
        <v>6.0999999999999997E-4</v>
      </c>
      <c r="R136" s="135">
        <f>Q136*H136</f>
        <v>6.0999999999999999E-2</v>
      </c>
      <c r="S136" s="135">
        <v>0</v>
      </c>
      <c r="T136" s="136">
        <f>S136*H136</f>
        <v>0</v>
      </c>
      <c r="AR136" s="137" t="s">
        <v>123</v>
      </c>
      <c r="AT136" s="137" t="s">
        <v>119</v>
      </c>
      <c r="AU136" s="137" t="s">
        <v>79</v>
      </c>
      <c r="AY136" s="13" t="s">
        <v>117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3" t="s">
        <v>75</v>
      </c>
      <c r="BK136" s="138">
        <f>ROUND(I136*H136,2)</f>
        <v>0</v>
      </c>
      <c r="BL136" s="13" t="s">
        <v>123</v>
      </c>
      <c r="BM136" s="137" t="s">
        <v>217</v>
      </c>
    </row>
    <row r="137" spans="2:65" s="1" customFormat="1" ht="16.5" customHeight="1">
      <c r="B137" s="125"/>
      <c r="C137" s="126" t="s">
        <v>147</v>
      </c>
      <c r="D137" s="126" t="s">
        <v>119</v>
      </c>
      <c r="E137" s="127" t="s">
        <v>178</v>
      </c>
      <c r="F137" s="128" t="s">
        <v>179</v>
      </c>
      <c r="G137" s="129" t="s">
        <v>156</v>
      </c>
      <c r="H137" s="130">
        <v>100</v>
      </c>
      <c r="I137" s="131"/>
      <c r="J137" s="131">
        <f>ROUND(I137*H137,2)</f>
        <v>0</v>
      </c>
      <c r="K137" s="132"/>
      <c r="L137" s="25"/>
      <c r="M137" s="133" t="s">
        <v>1</v>
      </c>
      <c r="N137" s="134" t="s">
        <v>35</v>
      </c>
      <c r="O137" s="135">
        <v>0.155</v>
      </c>
      <c r="P137" s="135">
        <f>O137*H137</f>
        <v>15.5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123</v>
      </c>
      <c r="AT137" s="137" t="s">
        <v>119</v>
      </c>
      <c r="AU137" s="137" t="s">
        <v>79</v>
      </c>
      <c r="AY137" s="13" t="s">
        <v>117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3" t="s">
        <v>75</v>
      </c>
      <c r="BK137" s="138">
        <f>ROUND(I137*H137,2)</f>
        <v>0</v>
      </c>
      <c r="BL137" s="13" t="s">
        <v>123</v>
      </c>
      <c r="BM137" s="137" t="s">
        <v>218</v>
      </c>
    </row>
    <row r="138" spans="2:65" s="11" customFormat="1" ht="22.9" customHeight="1">
      <c r="B138" s="114"/>
      <c r="D138" s="115" t="s">
        <v>69</v>
      </c>
      <c r="E138" s="123" t="s">
        <v>181</v>
      </c>
      <c r="F138" s="123" t="s">
        <v>182</v>
      </c>
      <c r="J138" s="124">
        <f>BK138</f>
        <v>0</v>
      </c>
      <c r="L138" s="114"/>
      <c r="M138" s="118"/>
      <c r="P138" s="119">
        <f>SUM(P139:P140)</f>
        <v>60.420999999999999</v>
      </c>
      <c r="R138" s="119">
        <f>SUM(R139:R140)</f>
        <v>0</v>
      </c>
      <c r="T138" s="120">
        <f>SUM(T139:T140)</f>
        <v>0</v>
      </c>
      <c r="AR138" s="115" t="s">
        <v>75</v>
      </c>
      <c r="AT138" s="121" t="s">
        <v>69</v>
      </c>
      <c r="AU138" s="121" t="s">
        <v>75</v>
      </c>
      <c r="AY138" s="115" t="s">
        <v>117</v>
      </c>
      <c r="BK138" s="122">
        <f>SUM(BK139:BK140)</f>
        <v>0</v>
      </c>
    </row>
    <row r="139" spans="2:65" s="1" customFormat="1" ht="37.9" customHeight="1">
      <c r="B139" s="125"/>
      <c r="C139" s="126" t="s">
        <v>144</v>
      </c>
      <c r="D139" s="126" t="s">
        <v>119</v>
      </c>
      <c r="E139" s="127" t="s">
        <v>184</v>
      </c>
      <c r="F139" s="128" t="s">
        <v>185</v>
      </c>
      <c r="G139" s="129" t="s">
        <v>129</v>
      </c>
      <c r="H139" s="130">
        <v>212.75</v>
      </c>
      <c r="I139" s="131"/>
      <c r="J139" s="131">
        <f>ROUND(I139*H139,2)</f>
        <v>0</v>
      </c>
      <c r="K139" s="132"/>
      <c r="L139" s="25"/>
      <c r="M139" s="133" t="s">
        <v>1</v>
      </c>
      <c r="N139" s="134" t="s">
        <v>35</v>
      </c>
      <c r="O139" s="135">
        <v>0.125</v>
      </c>
      <c r="P139" s="135">
        <f>O139*H139</f>
        <v>26.59375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123</v>
      </c>
      <c r="AT139" s="137" t="s">
        <v>119</v>
      </c>
      <c r="AU139" s="137" t="s">
        <v>79</v>
      </c>
      <c r="AY139" s="13" t="s">
        <v>117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3" t="s">
        <v>75</v>
      </c>
      <c r="BK139" s="138">
        <f>ROUND(I139*H139,2)</f>
        <v>0</v>
      </c>
      <c r="BL139" s="13" t="s">
        <v>123</v>
      </c>
      <c r="BM139" s="137" t="s">
        <v>219</v>
      </c>
    </row>
    <row r="140" spans="2:65" s="1" customFormat="1" ht="24.2" customHeight="1">
      <c r="B140" s="125"/>
      <c r="C140" s="126" t="s">
        <v>152</v>
      </c>
      <c r="D140" s="126" t="s">
        <v>119</v>
      </c>
      <c r="E140" s="127" t="s">
        <v>188</v>
      </c>
      <c r="F140" s="128" t="s">
        <v>189</v>
      </c>
      <c r="G140" s="129" t="s">
        <v>129</v>
      </c>
      <c r="H140" s="130">
        <v>212.75</v>
      </c>
      <c r="I140" s="131"/>
      <c r="J140" s="131">
        <f>ROUND(I140*H140,2)</f>
        <v>0</v>
      </c>
      <c r="K140" s="132"/>
      <c r="L140" s="25"/>
      <c r="M140" s="133" t="s">
        <v>1</v>
      </c>
      <c r="N140" s="134" t="s">
        <v>35</v>
      </c>
      <c r="O140" s="135">
        <v>0.159</v>
      </c>
      <c r="P140" s="135">
        <f>O140*H140</f>
        <v>33.827249999999999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123</v>
      </c>
      <c r="AT140" s="137" t="s">
        <v>119</v>
      </c>
      <c r="AU140" s="137" t="s">
        <v>79</v>
      </c>
      <c r="AY140" s="13" t="s">
        <v>117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3" t="s">
        <v>75</v>
      </c>
      <c r="BK140" s="138">
        <f>ROUND(I140*H140,2)</f>
        <v>0</v>
      </c>
      <c r="BL140" s="13" t="s">
        <v>123</v>
      </c>
      <c r="BM140" s="137" t="s">
        <v>220</v>
      </c>
    </row>
    <row r="141" spans="2:65" s="11" customFormat="1" ht="25.9" customHeight="1">
      <c r="B141" s="114"/>
      <c r="D141" s="115" t="s">
        <v>69</v>
      </c>
      <c r="E141" s="116" t="s">
        <v>191</v>
      </c>
      <c r="F141" s="116" t="s">
        <v>192</v>
      </c>
      <c r="J141" s="117">
        <f>BK141</f>
        <v>0</v>
      </c>
      <c r="L141" s="114"/>
      <c r="M141" s="118"/>
      <c r="P141" s="119">
        <f>P142+P144</f>
        <v>0</v>
      </c>
      <c r="R141" s="119">
        <f>R142+R144</f>
        <v>0</v>
      </c>
      <c r="T141" s="120">
        <f>T142+T144</f>
        <v>0</v>
      </c>
      <c r="AR141" s="115" t="s">
        <v>125</v>
      </c>
      <c r="AT141" s="121" t="s">
        <v>69</v>
      </c>
      <c r="AU141" s="121" t="s">
        <v>70</v>
      </c>
      <c r="AY141" s="115" t="s">
        <v>117</v>
      </c>
      <c r="BK141" s="122">
        <f>BK142+BK144</f>
        <v>0</v>
      </c>
    </row>
    <row r="142" spans="2:65" s="11" customFormat="1" ht="22.9" customHeight="1">
      <c r="B142" s="114"/>
      <c r="D142" s="115" t="s">
        <v>69</v>
      </c>
      <c r="E142" s="123" t="s">
        <v>193</v>
      </c>
      <c r="F142" s="123" t="s">
        <v>194</v>
      </c>
      <c r="J142" s="124">
        <f>BK142</f>
        <v>0</v>
      </c>
      <c r="L142" s="114"/>
      <c r="M142" s="118"/>
      <c r="P142" s="119">
        <f>P143</f>
        <v>0</v>
      </c>
      <c r="R142" s="119">
        <f>R143</f>
        <v>0</v>
      </c>
      <c r="T142" s="120">
        <f>T143</f>
        <v>0</v>
      </c>
      <c r="AR142" s="115" t="s">
        <v>125</v>
      </c>
      <c r="AT142" s="121" t="s">
        <v>69</v>
      </c>
      <c r="AU142" s="121" t="s">
        <v>75</v>
      </c>
      <c r="AY142" s="115" t="s">
        <v>117</v>
      </c>
      <c r="BK142" s="122">
        <f>BK143</f>
        <v>0</v>
      </c>
    </row>
    <row r="143" spans="2:65" s="1" customFormat="1" ht="16.5" customHeight="1">
      <c r="B143" s="125"/>
      <c r="C143" s="126" t="s">
        <v>161</v>
      </c>
      <c r="D143" s="126" t="s">
        <v>119</v>
      </c>
      <c r="E143" s="127" t="s">
        <v>196</v>
      </c>
      <c r="F143" s="128" t="s">
        <v>197</v>
      </c>
      <c r="G143" s="129" t="s">
        <v>198</v>
      </c>
      <c r="H143" s="130">
        <v>1</v>
      </c>
      <c r="I143" s="131"/>
      <c r="J143" s="131">
        <f>ROUND(I143*H143,2)</f>
        <v>0</v>
      </c>
      <c r="K143" s="132"/>
      <c r="L143" s="25"/>
      <c r="M143" s="133" t="s">
        <v>1</v>
      </c>
      <c r="N143" s="134" t="s">
        <v>35</v>
      </c>
      <c r="O143" s="135">
        <v>0</v>
      </c>
      <c r="P143" s="135">
        <f>O143*H143</f>
        <v>0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199</v>
      </c>
      <c r="AT143" s="137" t="s">
        <v>119</v>
      </c>
      <c r="AU143" s="137" t="s">
        <v>79</v>
      </c>
      <c r="AY143" s="13" t="s">
        <v>117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3" t="s">
        <v>75</v>
      </c>
      <c r="BK143" s="138">
        <f>ROUND(I143*H143,2)</f>
        <v>0</v>
      </c>
      <c r="BL143" s="13" t="s">
        <v>199</v>
      </c>
      <c r="BM143" s="137" t="s">
        <v>221</v>
      </c>
    </row>
    <row r="144" spans="2:65" s="11" customFormat="1" ht="22.9" customHeight="1">
      <c r="B144" s="114"/>
      <c r="D144" s="115" t="s">
        <v>69</v>
      </c>
      <c r="E144" s="123" t="s">
        <v>205</v>
      </c>
      <c r="F144" s="123" t="s">
        <v>206</v>
      </c>
      <c r="J144" s="124">
        <f>BK144</f>
        <v>0</v>
      </c>
      <c r="L144" s="114"/>
      <c r="M144" s="118"/>
      <c r="P144" s="119">
        <f>P145</f>
        <v>0</v>
      </c>
      <c r="R144" s="119">
        <f>R145</f>
        <v>0</v>
      </c>
      <c r="T144" s="120">
        <f>T145</f>
        <v>0</v>
      </c>
      <c r="AR144" s="115" t="s">
        <v>125</v>
      </c>
      <c r="AT144" s="121" t="s">
        <v>69</v>
      </c>
      <c r="AU144" s="121" t="s">
        <v>75</v>
      </c>
      <c r="AY144" s="115" t="s">
        <v>117</v>
      </c>
      <c r="BK144" s="122">
        <f>BK145</f>
        <v>0</v>
      </c>
    </row>
    <row r="145" spans="2:65" s="1" customFormat="1" ht="16.5" customHeight="1">
      <c r="B145" s="125"/>
      <c r="C145" s="126" t="s">
        <v>165</v>
      </c>
      <c r="D145" s="126" t="s">
        <v>119</v>
      </c>
      <c r="E145" s="127" t="s">
        <v>208</v>
      </c>
      <c r="F145" s="128" t="s">
        <v>209</v>
      </c>
      <c r="G145" s="129" t="s">
        <v>198</v>
      </c>
      <c r="H145" s="130">
        <v>1</v>
      </c>
      <c r="I145" s="131"/>
      <c r="J145" s="131">
        <f>ROUND(I145*H145,2)</f>
        <v>0</v>
      </c>
      <c r="K145" s="132"/>
      <c r="L145" s="25"/>
      <c r="M145" s="149" t="s">
        <v>1</v>
      </c>
      <c r="N145" s="150" t="s">
        <v>35</v>
      </c>
      <c r="O145" s="151">
        <v>0</v>
      </c>
      <c r="P145" s="151">
        <f>O145*H145</f>
        <v>0</v>
      </c>
      <c r="Q145" s="151">
        <v>0</v>
      </c>
      <c r="R145" s="151">
        <f>Q145*H145</f>
        <v>0</v>
      </c>
      <c r="S145" s="151">
        <v>0</v>
      </c>
      <c r="T145" s="152">
        <f>S145*H145</f>
        <v>0</v>
      </c>
      <c r="AR145" s="137" t="s">
        <v>199</v>
      </c>
      <c r="AT145" s="137" t="s">
        <v>119</v>
      </c>
      <c r="AU145" s="137" t="s">
        <v>79</v>
      </c>
      <c r="AY145" s="13" t="s">
        <v>117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3" t="s">
        <v>75</v>
      </c>
      <c r="BK145" s="138">
        <f>ROUND(I145*H145,2)</f>
        <v>0</v>
      </c>
      <c r="BL145" s="13" t="s">
        <v>199</v>
      </c>
      <c r="BM145" s="137" t="s">
        <v>222</v>
      </c>
    </row>
    <row r="146" spans="2:65" s="1" customFormat="1" ht="6.95" customHeight="1">
      <c r="B146" s="37"/>
      <c r="C146" s="38"/>
      <c r="D146" s="38"/>
      <c r="E146" s="38"/>
      <c r="F146" s="38"/>
      <c r="G146" s="38"/>
      <c r="H146" s="38"/>
      <c r="I146" s="38"/>
      <c r="J146" s="38"/>
      <c r="K146" s="38"/>
      <c r="L146" s="25"/>
    </row>
  </sheetData>
  <autoFilter ref="C124:K145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7"/>
  <sheetViews>
    <sheetView showGridLines="0" workbookViewId="0">
      <selection activeCell="A2" sqref="A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3" t="s">
        <v>5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AT2" s="13" t="s">
        <v>84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79</v>
      </c>
    </row>
    <row r="4" spans="2:46" ht="24.95" hidden="1" customHeight="1">
      <c r="B4" s="16"/>
      <c r="D4" s="17" t="s">
        <v>85</v>
      </c>
      <c r="L4" s="16"/>
      <c r="M4" s="80" t="s">
        <v>10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2" t="s">
        <v>14</v>
      </c>
      <c r="L6" s="16"/>
    </row>
    <row r="7" spans="2:46" ht="16.5" hidden="1" customHeight="1">
      <c r="B7" s="16"/>
      <c r="E7" s="188" t="str">
        <f>'Rekapitulace stavby'!K6</f>
        <v>Mariánské Radčice - Reko MK</v>
      </c>
      <c r="F7" s="189"/>
      <c r="G7" s="189"/>
      <c r="H7" s="189"/>
      <c r="L7" s="16"/>
    </row>
    <row r="8" spans="2:46" s="1" customFormat="1" ht="12" hidden="1" customHeight="1">
      <c r="B8" s="25"/>
      <c r="D8" s="22" t="s">
        <v>86</v>
      </c>
      <c r="L8" s="25"/>
    </row>
    <row r="9" spans="2:46" s="1" customFormat="1" ht="16.5" hidden="1" customHeight="1">
      <c r="B9" s="25"/>
      <c r="E9" s="165" t="s">
        <v>223</v>
      </c>
      <c r="F9" s="187"/>
      <c r="G9" s="187"/>
      <c r="H9" s="187"/>
      <c r="L9" s="25"/>
    </row>
    <row r="10" spans="2:46" s="1" customFormat="1" hidden="1">
      <c r="B10" s="25"/>
      <c r="L10" s="25"/>
    </row>
    <row r="11" spans="2:46" s="1" customFormat="1" ht="12" hidden="1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hidden="1" customHeight="1">
      <c r="B12" s="25"/>
      <c r="D12" s="22" t="s">
        <v>18</v>
      </c>
      <c r="F12" s="20" t="s">
        <v>19</v>
      </c>
      <c r="I12" s="22" t="s">
        <v>20</v>
      </c>
      <c r="J12" s="45" t="str">
        <f>'Rekapitulace stavby'!AN8</f>
        <v>15.5.2024</v>
      </c>
      <c r="L12" s="25"/>
    </row>
    <row r="13" spans="2:46" s="1" customFormat="1" ht="10.9" hidden="1" customHeight="1">
      <c r="B13" s="25"/>
      <c r="L13" s="25"/>
    </row>
    <row r="14" spans="2:46" s="1" customFormat="1" ht="12" hidden="1" customHeight="1">
      <c r="B14" s="25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5"/>
    </row>
    <row r="15" spans="2:46" s="1" customFormat="1" ht="18" hidden="1" customHeight="1">
      <c r="B15" s="25"/>
      <c r="E15" s="20" t="str">
        <f>IF('Rekapitulace stavby'!E11="","",'Rekapitulace stavby'!E11)</f>
        <v xml:space="preserve"> </v>
      </c>
      <c r="I15" s="22" t="s">
        <v>24</v>
      </c>
      <c r="J15" s="20" t="str">
        <f>IF('Rekapitulace stavby'!AN11="","",'Rekapitulace stavby'!AN11)</f>
        <v/>
      </c>
      <c r="L15" s="25"/>
    </row>
    <row r="16" spans="2:46" s="1" customFormat="1" ht="6.95" hidden="1" customHeight="1">
      <c r="B16" s="25"/>
      <c r="L16" s="25"/>
    </row>
    <row r="17" spans="2:12" s="1" customFormat="1" ht="12" hidden="1" customHeight="1">
      <c r="B17" s="25"/>
      <c r="D17" s="22" t="s">
        <v>25</v>
      </c>
      <c r="I17" s="22" t="s">
        <v>23</v>
      </c>
      <c r="J17" s="20" t="str">
        <f>'Rekapitulace stavby'!AN13</f>
        <v/>
      </c>
      <c r="L17" s="25"/>
    </row>
    <row r="18" spans="2:12" s="1" customFormat="1" ht="18" hidden="1" customHeight="1">
      <c r="B18" s="25"/>
      <c r="E18" s="181" t="str">
        <f>'Rekapitulace stavby'!E14</f>
        <v xml:space="preserve"> </v>
      </c>
      <c r="F18" s="181"/>
      <c r="G18" s="181"/>
      <c r="H18" s="181"/>
      <c r="I18" s="22" t="s">
        <v>24</v>
      </c>
      <c r="J18" s="20" t="str">
        <f>'Rekapitulace stavby'!AN14</f>
        <v/>
      </c>
      <c r="L18" s="25"/>
    </row>
    <row r="19" spans="2:12" s="1" customFormat="1" ht="6.95" hidden="1" customHeight="1">
      <c r="B19" s="25"/>
      <c r="L19" s="25"/>
    </row>
    <row r="20" spans="2:12" s="1" customFormat="1" ht="12" hidden="1" customHeight="1">
      <c r="B20" s="25"/>
      <c r="D20" s="22" t="s">
        <v>26</v>
      </c>
      <c r="I20" s="22" t="s">
        <v>23</v>
      </c>
      <c r="J20" s="20" t="str">
        <f>IF('Rekapitulace stavby'!AN16="","",'Rekapitulace stavby'!AN16)</f>
        <v/>
      </c>
      <c r="L20" s="25"/>
    </row>
    <row r="21" spans="2:12" s="1" customFormat="1" ht="18" hidden="1" customHeight="1">
      <c r="B21" s="25"/>
      <c r="E21" s="20" t="str">
        <f>IF('Rekapitulace stavby'!E17="","",'Rekapitulace stavby'!E17)</f>
        <v xml:space="preserve"> </v>
      </c>
      <c r="I21" s="22" t="s">
        <v>24</v>
      </c>
      <c r="J21" s="20" t="str">
        <f>IF('Rekapitulace stavby'!AN17="","",'Rekapitulace stavby'!AN17)</f>
        <v/>
      </c>
      <c r="L21" s="25"/>
    </row>
    <row r="22" spans="2:12" s="1" customFormat="1" ht="6.95" hidden="1" customHeight="1">
      <c r="B22" s="25"/>
      <c r="L22" s="25"/>
    </row>
    <row r="23" spans="2:12" s="1" customFormat="1" ht="12" hidden="1" customHeight="1">
      <c r="B23" s="25"/>
      <c r="D23" s="22" t="s">
        <v>28</v>
      </c>
      <c r="I23" s="22" t="s">
        <v>23</v>
      </c>
      <c r="J23" s="20" t="str">
        <f>IF('Rekapitulace stavby'!AN19="","",'Rekapitulace stavby'!AN19)</f>
        <v/>
      </c>
      <c r="L23" s="25"/>
    </row>
    <row r="24" spans="2:12" s="1" customFormat="1" ht="18" hidden="1" customHeight="1">
      <c r="B24" s="25"/>
      <c r="E24" s="20" t="str">
        <f>IF('Rekapitulace stavby'!E20="","",'Rekapitulace stavby'!E20)</f>
        <v xml:space="preserve"> </v>
      </c>
      <c r="I24" s="22" t="s">
        <v>24</v>
      </c>
      <c r="J24" s="20" t="str">
        <f>IF('Rekapitulace stavby'!AN20="","",'Rekapitulace stavby'!AN20)</f>
        <v/>
      </c>
      <c r="L24" s="25"/>
    </row>
    <row r="25" spans="2:12" s="1" customFormat="1" ht="6.95" hidden="1" customHeight="1">
      <c r="B25" s="25"/>
      <c r="L25" s="25"/>
    </row>
    <row r="26" spans="2:12" s="1" customFormat="1" ht="12" hidden="1" customHeight="1">
      <c r="B26" s="25"/>
      <c r="D26" s="22" t="s">
        <v>29</v>
      </c>
      <c r="L26" s="25"/>
    </row>
    <row r="27" spans="2:12" s="7" customFormat="1" ht="16.5" hidden="1" customHeight="1">
      <c r="B27" s="81"/>
      <c r="E27" s="183" t="s">
        <v>1</v>
      </c>
      <c r="F27" s="183"/>
      <c r="G27" s="183"/>
      <c r="H27" s="183"/>
      <c r="L27" s="81"/>
    </row>
    <row r="28" spans="2:12" s="1" customFormat="1" ht="6.95" hidden="1" customHeight="1">
      <c r="B28" s="25"/>
      <c r="L28" s="25"/>
    </row>
    <row r="29" spans="2:12" s="1" customFormat="1" ht="6.95" hidden="1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hidden="1" customHeight="1">
      <c r="B30" s="25"/>
      <c r="D30" s="82" t="s">
        <v>30</v>
      </c>
      <c r="J30" s="58">
        <f>ROUND(J125, 2)</f>
        <v>0</v>
      </c>
      <c r="L30" s="25"/>
    </row>
    <row r="31" spans="2:12" s="1" customFormat="1" ht="6.95" hidden="1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hidden="1" customHeight="1">
      <c r="B32" s="25"/>
      <c r="F32" s="28" t="s">
        <v>32</v>
      </c>
      <c r="I32" s="28" t="s">
        <v>31</v>
      </c>
      <c r="J32" s="28" t="s">
        <v>33</v>
      </c>
      <c r="L32" s="25"/>
    </row>
    <row r="33" spans="2:12" s="1" customFormat="1" ht="14.45" hidden="1" customHeight="1">
      <c r="B33" s="25"/>
      <c r="D33" s="83" t="s">
        <v>34</v>
      </c>
      <c r="E33" s="22" t="s">
        <v>35</v>
      </c>
      <c r="F33" s="84">
        <f>ROUND((SUM(BE125:BE146)),  2)</f>
        <v>0</v>
      </c>
      <c r="I33" s="85">
        <v>0.21</v>
      </c>
      <c r="J33" s="84">
        <f>ROUND(((SUM(BE125:BE146))*I33),  2)</f>
        <v>0</v>
      </c>
      <c r="L33" s="25"/>
    </row>
    <row r="34" spans="2:12" s="1" customFormat="1" ht="14.45" hidden="1" customHeight="1">
      <c r="B34" s="25"/>
      <c r="E34" s="22" t="s">
        <v>36</v>
      </c>
      <c r="F34" s="84">
        <f>ROUND((SUM(BF125:BF146)),  2)</f>
        <v>0</v>
      </c>
      <c r="I34" s="85">
        <v>0.12</v>
      </c>
      <c r="J34" s="84">
        <f>ROUND(((SUM(BF125:BF146))*I34),  2)</f>
        <v>0</v>
      </c>
      <c r="L34" s="25"/>
    </row>
    <row r="35" spans="2:12" s="1" customFormat="1" ht="14.45" hidden="1" customHeight="1">
      <c r="B35" s="25"/>
      <c r="E35" s="22" t="s">
        <v>37</v>
      </c>
      <c r="F35" s="84">
        <f>ROUND((SUM(BG125:BG146)),  2)</f>
        <v>0</v>
      </c>
      <c r="I35" s="85">
        <v>0.21</v>
      </c>
      <c r="J35" s="84">
        <f>0</f>
        <v>0</v>
      </c>
      <c r="L35" s="25"/>
    </row>
    <row r="36" spans="2:12" s="1" customFormat="1" ht="14.45" hidden="1" customHeight="1">
      <c r="B36" s="25"/>
      <c r="E36" s="22" t="s">
        <v>38</v>
      </c>
      <c r="F36" s="84">
        <f>ROUND((SUM(BH125:BH146)),  2)</f>
        <v>0</v>
      </c>
      <c r="I36" s="85">
        <v>0.12</v>
      </c>
      <c r="J36" s="84">
        <f>0</f>
        <v>0</v>
      </c>
      <c r="L36" s="25"/>
    </row>
    <row r="37" spans="2:12" s="1" customFormat="1" ht="14.45" hidden="1" customHeight="1">
      <c r="B37" s="25"/>
      <c r="E37" s="22" t="s">
        <v>39</v>
      </c>
      <c r="F37" s="84">
        <f>ROUND((SUM(BI125:BI146)),  2)</f>
        <v>0</v>
      </c>
      <c r="I37" s="85">
        <v>0</v>
      </c>
      <c r="J37" s="84">
        <f>0</f>
        <v>0</v>
      </c>
      <c r="L37" s="25"/>
    </row>
    <row r="38" spans="2:12" s="1" customFormat="1" ht="6.95" hidden="1" customHeight="1">
      <c r="B38" s="25"/>
      <c r="L38" s="25"/>
    </row>
    <row r="39" spans="2:12" s="1" customFormat="1" ht="25.35" hidden="1" customHeight="1">
      <c r="B39" s="25"/>
      <c r="C39" s="86"/>
      <c r="D39" s="87" t="s">
        <v>40</v>
      </c>
      <c r="E39" s="49"/>
      <c r="F39" s="49"/>
      <c r="G39" s="88" t="s">
        <v>41</v>
      </c>
      <c r="H39" s="89" t="s">
        <v>42</v>
      </c>
      <c r="I39" s="49"/>
      <c r="J39" s="90">
        <f>SUM(J30:J37)</f>
        <v>0</v>
      </c>
      <c r="K39" s="91"/>
      <c r="L39" s="25"/>
    </row>
    <row r="40" spans="2:12" s="1" customFormat="1" ht="14.45" hidden="1" customHeight="1">
      <c r="B40" s="25"/>
      <c r="L40" s="25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5" hidden="1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78" spans="2:12" hidden="1"/>
    <row r="79" spans="2:12" hidden="1"/>
    <row r="80" spans="2:12" hidden="1"/>
    <row r="81" spans="2:47" s="1" customFormat="1" ht="6.95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hidden="1" customHeight="1">
      <c r="B82" s="25"/>
      <c r="C82" s="17" t="s">
        <v>88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14</v>
      </c>
      <c r="L84" s="25"/>
    </row>
    <row r="85" spans="2:47" s="1" customFormat="1" ht="16.5" hidden="1" customHeight="1">
      <c r="B85" s="25"/>
      <c r="E85" s="188" t="str">
        <f>E7</f>
        <v>Mariánské Radčice - Reko MK</v>
      </c>
      <c r="F85" s="189"/>
      <c r="G85" s="189"/>
      <c r="H85" s="189"/>
      <c r="L85" s="25"/>
    </row>
    <row r="86" spans="2:47" s="1" customFormat="1" ht="12" hidden="1" customHeight="1">
      <c r="B86" s="25"/>
      <c r="C86" s="22" t="s">
        <v>86</v>
      </c>
      <c r="L86" s="25"/>
    </row>
    <row r="87" spans="2:47" s="1" customFormat="1" ht="16.5" hidden="1" customHeight="1">
      <c r="B87" s="25"/>
      <c r="E87" s="165" t="str">
        <f>E9</f>
        <v>3 - ul. Nádražní</v>
      </c>
      <c r="F87" s="187"/>
      <c r="G87" s="187"/>
      <c r="H87" s="187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 t="str">
        <f>IF(J12="","",J12)</f>
        <v>15.5.2024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22</v>
      </c>
      <c r="F91" s="20" t="str">
        <f>E15</f>
        <v xml:space="preserve"> </v>
      </c>
      <c r="I91" s="22" t="s">
        <v>26</v>
      </c>
      <c r="J91" s="23" t="str">
        <f>E21</f>
        <v xml:space="preserve"> </v>
      </c>
      <c r="L91" s="25"/>
    </row>
    <row r="92" spans="2:47" s="1" customFormat="1" ht="15.2" hidden="1" customHeight="1">
      <c r="B92" s="25"/>
      <c r="C92" s="22" t="s">
        <v>25</v>
      </c>
      <c r="F92" s="20" t="str">
        <f>IF(E18="","",E18)</f>
        <v xml:space="preserve"> </v>
      </c>
      <c r="I92" s="22" t="s">
        <v>28</v>
      </c>
      <c r="J92" s="23" t="str">
        <f>E24</f>
        <v xml:space="preserve"> 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94" t="s">
        <v>89</v>
      </c>
      <c r="D94" s="86"/>
      <c r="E94" s="86"/>
      <c r="F94" s="86"/>
      <c r="G94" s="86"/>
      <c r="H94" s="86"/>
      <c r="I94" s="86"/>
      <c r="J94" s="95" t="s">
        <v>90</v>
      </c>
      <c r="K94" s="86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96" t="s">
        <v>91</v>
      </c>
      <c r="J96" s="58">
        <f>J125</f>
        <v>0</v>
      </c>
      <c r="L96" s="25"/>
      <c r="AU96" s="13" t="s">
        <v>92</v>
      </c>
    </row>
    <row r="97" spans="2:12" s="8" customFormat="1" ht="24.95" hidden="1" customHeight="1">
      <c r="B97" s="97"/>
      <c r="D97" s="98" t="s">
        <v>93</v>
      </c>
      <c r="E97" s="99"/>
      <c r="F97" s="99"/>
      <c r="G97" s="99"/>
      <c r="H97" s="99"/>
      <c r="I97" s="99"/>
      <c r="J97" s="100">
        <f>J126</f>
        <v>0</v>
      </c>
      <c r="L97" s="97"/>
    </row>
    <row r="98" spans="2:12" s="9" customFormat="1" ht="19.899999999999999" hidden="1" customHeight="1">
      <c r="B98" s="101"/>
      <c r="D98" s="102" t="s">
        <v>94</v>
      </c>
      <c r="E98" s="103"/>
      <c r="F98" s="103"/>
      <c r="G98" s="103"/>
      <c r="H98" s="103"/>
      <c r="I98" s="103"/>
      <c r="J98" s="104">
        <f>J127</f>
        <v>0</v>
      </c>
      <c r="L98" s="101"/>
    </row>
    <row r="99" spans="2:12" s="9" customFormat="1" ht="19.899999999999999" hidden="1" customHeight="1">
      <c r="B99" s="101"/>
      <c r="D99" s="102" t="s">
        <v>95</v>
      </c>
      <c r="E99" s="103"/>
      <c r="F99" s="103"/>
      <c r="G99" s="103"/>
      <c r="H99" s="103"/>
      <c r="I99" s="103"/>
      <c r="J99" s="104">
        <f>J129</f>
        <v>0</v>
      </c>
      <c r="L99" s="101"/>
    </row>
    <row r="100" spans="2:12" s="9" customFormat="1" ht="19.899999999999999" hidden="1" customHeight="1">
      <c r="B100" s="101"/>
      <c r="D100" s="102" t="s">
        <v>96</v>
      </c>
      <c r="E100" s="103"/>
      <c r="F100" s="103"/>
      <c r="G100" s="103"/>
      <c r="H100" s="103"/>
      <c r="I100" s="103"/>
      <c r="J100" s="104">
        <f>J133</f>
        <v>0</v>
      </c>
      <c r="L100" s="101"/>
    </row>
    <row r="101" spans="2:12" s="9" customFormat="1" ht="19.899999999999999" hidden="1" customHeight="1">
      <c r="B101" s="101"/>
      <c r="D101" s="102" t="s">
        <v>97</v>
      </c>
      <c r="E101" s="103"/>
      <c r="F101" s="103"/>
      <c r="G101" s="103"/>
      <c r="H101" s="103"/>
      <c r="I101" s="103"/>
      <c r="J101" s="104">
        <f>J136</f>
        <v>0</v>
      </c>
      <c r="L101" s="101"/>
    </row>
    <row r="102" spans="2:12" s="9" customFormat="1" ht="19.899999999999999" hidden="1" customHeight="1">
      <c r="B102" s="101"/>
      <c r="D102" s="102" t="s">
        <v>98</v>
      </c>
      <c r="E102" s="103"/>
      <c r="F102" s="103"/>
      <c r="G102" s="103"/>
      <c r="H102" s="103"/>
      <c r="I102" s="103"/>
      <c r="J102" s="104">
        <f>J139</f>
        <v>0</v>
      </c>
      <c r="L102" s="101"/>
    </row>
    <row r="103" spans="2:12" s="8" customFormat="1" ht="24.95" hidden="1" customHeight="1">
      <c r="B103" s="97"/>
      <c r="D103" s="98" t="s">
        <v>99</v>
      </c>
      <c r="E103" s="99"/>
      <c r="F103" s="99"/>
      <c r="G103" s="99"/>
      <c r="H103" s="99"/>
      <c r="I103" s="99"/>
      <c r="J103" s="100">
        <f>J142</f>
        <v>0</v>
      </c>
      <c r="L103" s="97"/>
    </row>
    <row r="104" spans="2:12" s="9" customFormat="1" ht="19.899999999999999" hidden="1" customHeight="1">
      <c r="B104" s="101"/>
      <c r="D104" s="102" t="s">
        <v>100</v>
      </c>
      <c r="E104" s="103"/>
      <c r="F104" s="103"/>
      <c r="G104" s="103"/>
      <c r="H104" s="103"/>
      <c r="I104" s="103"/>
      <c r="J104" s="104">
        <f>J143</f>
        <v>0</v>
      </c>
      <c r="L104" s="101"/>
    </row>
    <row r="105" spans="2:12" s="9" customFormat="1" ht="19.899999999999999" hidden="1" customHeight="1">
      <c r="B105" s="101"/>
      <c r="D105" s="102" t="s">
        <v>101</v>
      </c>
      <c r="E105" s="103"/>
      <c r="F105" s="103"/>
      <c r="G105" s="103"/>
      <c r="H105" s="103"/>
      <c r="I105" s="103"/>
      <c r="J105" s="104">
        <f>J145</f>
        <v>0</v>
      </c>
      <c r="L105" s="101"/>
    </row>
    <row r="106" spans="2:12" s="1" customFormat="1" ht="21.75" hidden="1" customHeight="1">
      <c r="B106" s="25"/>
      <c r="L106" s="25"/>
    </row>
    <row r="107" spans="2:12" s="1" customFormat="1" ht="6.95" hidden="1" customHeigh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25"/>
    </row>
    <row r="108" spans="2:12" hidden="1"/>
    <row r="109" spans="2:12" hidden="1"/>
    <row r="110" spans="2:12" hidden="1"/>
    <row r="111" spans="2:12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5"/>
    </row>
    <row r="112" spans="2:12" s="1" customFormat="1" ht="24.95" customHeight="1">
      <c r="B112" s="25"/>
      <c r="C112" s="17" t="s">
        <v>102</v>
      </c>
      <c r="L112" s="25"/>
    </row>
    <row r="113" spans="2:65" s="1" customFormat="1" ht="6.95" customHeight="1">
      <c r="B113" s="25"/>
      <c r="L113" s="25"/>
    </row>
    <row r="114" spans="2:65" s="1" customFormat="1" ht="12" customHeight="1">
      <c r="B114" s="25"/>
      <c r="C114" s="22" t="s">
        <v>14</v>
      </c>
      <c r="L114" s="25"/>
    </row>
    <row r="115" spans="2:65" s="1" customFormat="1" ht="16.5" customHeight="1">
      <c r="B115" s="25"/>
      <c r="E115" s="188" t="str">
        <f>E7</f>
        <v>Mariánské Radčice - Reko MK</v>
      </c>
      <c r="F115" s="189"/>
      <c r="G115" s="189"/>
      <c r="H115" s="189"/>
      <c r="L115" s="25"/>
    </row>
    <row r="116" spans="2:65" s="1" customFormat="1" ht="12" customHeight="1">
      <c r="B116" s="25"/>
      <c r="C116" s="22" t="s">
        <v>86</v>
      </c>
      <c r="L116" s="25"/>
    </row>
    <row r="117" spans="2:65" s="1" customFormat="1" ht="16.5" customHeight="1">
      <c r="B117" s="25"/>
      <c r="E117" s="165" t="str">
        <f>E9</f>
        <v>3 - ul. Nádražní</v>
      </c>
      <c r="F117" s="187"/>
      <c r="G117" s="187"/>
      <c r="H117" s="187"/>
      <c r="L117" s="25"/>
    </row>
    <row r="118" spans="2:65" s="1" customFormat="1" ht="6.95" customHeight="1">
      <c r="B118" s="25"/>
      <c r="L118" s="25"/>
    </row>
    <row r="119" spans="2:65" s="1" customFormat="1" ht="12" customHeight="1">
      <c r="B119" s="25"/>
      <c r="C119" s="22" t="s">
        <v>18</v>
      </c>
      <c r="F119" s="20" t="str">
        <f>F12</f>
        <v xml:space="preserve"> </v>
      </c>
      <c r="I119" s="22" t="s">
        <v>20</v>
      </c>
      <c r="J119" s="45" t="str">
        <f>IF(J12="","",J12)</f>
        <v>15.5.2024</v>
      </c>
      <c r="L119" s="25"/>
    </row>
    <row r="120" spans="2:65" s="1" customFormat="1" ht="6.95" customHeight="1">
      <c r="B120" s="25"/>
      <c r="L120" s="25"/>
    </row>
    <row r="121" spans="2:65" s="1" customFormat="1" ht="15.2" customHeight="1">
      <c r="B121" s="25"/>
      <c r="C121" s="22" t="s">
        <v>22</v>
      </c>
      <c r="F121" s="20" t="str">
        <f>E15</f>
        <v xml:space="preserve"> </v>
      </c>
      <c r="I121" s="22" t="s">
        <v>26</v>
      </c>
      <c r="J121" s="23" t="str">
        <f>E21</f>
        <v xml:space="preserve"> </v>
      </c>
      <c r="L121" s="25"/>
    </row>
    <row r="122" spans="2:65" s="1" customFormat="1" ht="15.2" customHeight="1">
      <c r="B122" s="25"/>
      <c r="C122" s="22" t="s">
        <v>25</v>
      </c>
      <c r="F122" s="20" t="str">
        <f>IF(E18="","",E18)</f>
        <v xml:space="preserve"> </v>
      </c>
      <c r="I122" s="22" t="s">
        <v>28</v>
      </c>
      <c r="J122" s="23" t="str">
        <f>E24</f>
        <v xml:space="preserve"> </v>
      </c>
      <c r="L122" s="25"/>
    </row>
    <row r="123" spans="2:65" s="1" customFormat="1" ht="10.35" customHeight="1">
      <c r="B123" s="25"/>
      <c r="L123" s="25"/>
    </row>
    <row r="124" spans="2:65" s="10" customFormat="1" ht="29.25" customHeight="1">
      <c r="B124" s="105"/>
      <c r="C124" s="106" t="s">
        <v>103</v>
      </c>
      <c r="D124" s="107" t="s">
        <v>55</v>
      </c>
      <c r="E124" s="107" t="s">
        <v>51</v>
      </c>
      <c r="F124" s="107" t="s">
        <v>52</v>
      </c>
      <c r="G124" s="107" t="s">
        <v>104</v>
      </c>
      <c r="H124" s="107" t="s">
        <v>105</v>
      </c>
      <c r="I124" s="107" t="s">
        <v>106</v>
      </c>
      <c r="J124" s="108" t="s">
        <v>90</v>
      </c>
      <c r="K124" s="109" t="s">
        <v>107</v>
      </c>
      <c r="L124" s="105"/>
      <c r="M124" s="51" t="s">
        <v>1</v>
      </c>
      <c r="N124" s="52" t="s">
        <v>34</v>
      </c>
      <c r="O124" s="52" t="s">
        <v>108</v>
      </c>
      <c r="P124" s="52" t="s">
        <v>109</v>
      </c>
      <c r="Q124" s="52" t="s">
        <v>110</v>
      </c>
      <c r="R124" s="52" t="s">
        <v>111</v>
      </c>
      <c r="S124" s="52" t="s">
        <v>112</v>
      </c>
      <c r="T124" s="53" t="s">
        <v>113</v>
      </c>
    </row>
    <row r="125" spans="2:65" s="1" customFormat="1" ht="22.9" customHeight="1">
      <c r="B125" s="25"/>
      <c r="C125" s="56" t="s">
        <v>114</v>
      </c>
      <c r="J125" s="110">
        <f>BK125</f>
        <v>0</v>
      </c>
      <c r="L125" s="25"/>
      <c r="M125" s="54"/>
      <c r="N125" s="46"/>
      <c r="O125" s="46"/>
      <c r="P125" s="111">
        <f>P126+P142</f>
        <v>273.69599999999997</v>
      </c>
      <c r="Q125" s="46"/>
      <c r="R125" s="111">
        <f>R126+R142</f>
        <v>8.2355</v>
      </c>
      <c r="S125" s="46"/>
      <c r="T125" s="112">
        <f>T126+T142</f>
        <v>201.25</v>
      </c>
      <c r="AT125" s="13" t="s">
        <v>69</v>
      </c>
      <c r="AU125" s="13" t="s">
        <v>92</v>
      </c>
      <c r="BK125" s="113">
        <f>BK126+BK142</f>
        <v>0</v>
      </c>
    </row>
    <row r="126" spans="2:65" s="11" customFormat="1" ht="25.9" customHeight="1">
      <c r="B126" s="114"/>
      <c r="D126" s="115" t="s">
        <v>69</v>
      </c>
      <c r="E126" s="116" t="s">
        <v>115</v>
      </c>
      <c r="F126" s="116" t="s">
        <v>116</v>
      </c>
      <c r="J126" s="117">
        <f>BK126</f>
        <v>0</v>
      </c>
      <c r="L126" s="114"/>
      <c r="M126" s="118"/>
      <c r="P126" s="119">
        <f>P127+P129+P133+P136+P139</f>
        <v>273.69599999999997</v>
      </c>
      <c r="R126" s="119">
        <f>R127+R129+R133+R136+R139</f>
        <v>8.2355</v>
      </c>
      <c r="T126" s="120">
        <f>T127+T129+T133+T136+T139</f>
        <v>201.25</v>
      </c>
      <c r="AR126" s="115" t="s">
        <v>75</v>
      </c>
      <c r="AT126" s="121" t="s">
        <v>69</v>
      </c>
      <c r="AU126" s="121" t="s">
        <v>70</v>
      </c>
      <c r="AY126" s="115" t="s">
        <v>117</v>
      </c>
      <c r="BK126" s="122">
        <f>BK127+BK129+BK133+BK136+BK139</f>
        <v>0</v>
      </c>
    </row>
    <row r="127" spans="2:65" s="11" customFormat="1" ht="22.9" customHeight="1">
      <c r="B127" s="114"/>
      <c r="D127" s="115" t="s">
        <v>69</v>
      </c>
      <c r="E127" s="123" t="s">
        <v>75</v>
      </c>
      <c r="F127" s="123" t="s">
        <v>118</v>
      </c>
      <c r="J127" s="124">
        <f>BK127</f>
        <v>0</v>
      </c>
      <c r="L127" s="114"/>
      <c r="M127" s="118"/>
      <c r="P127" s="119">
        <f>P128</f>
        <v>14</v>
      </c>
      <c r="R127" s="119">
        <f>R128</f>
        <v>0.12249999999999998</v>
      </c>
      <c r="T127" s="120">
        <f>T128</f>
        <v>201.25</v>
      </c>
      <c r="AR127" s="115" t="s">
        <v>75</v>
      </c>
      <c r="AT127" s="121" t="s">
        <v>69</v>
      </c>
      <c r="AU127" s="121" t="s">
        <v>75</v>
      </c>
      <c r="AY127" s="115" t="s">
        <v>117</v>
      </c>
      <c r="BK127" s="122">
        <f>BK128</f>
        <v>0</v>
      </c>
    </row>
    <row r="128" spans="2:65" s="1" customFormat="1" ht="33" customHeight="1">
      <c r="B128" s="125"/>
      <c r="C128" s="126" t="s">
        <v>75</v>
      </c>
      <c r="D128" s="126" t="s">
        <v>119</v>
      </c>
      <c r="E128" s="127" t="s">
        <v>120</v>
      </c>
      <c r="F128" s="128" t="s">
        <v>121</v>
      </c>
      <c r="G128" s="129" t="s">
        <v>122</v>
      </c>
      <c r="H128" s="130">
        <v>1750</v>
      </c>
      <c r="I128" s="131"/>
      <c r="J128" s="131">
        <f>ROUND(I128*H128,2)</f>
        <v>0</v>
      </c>
      <c r="K128" s="132"/>
      <c r="L128" s="25"/>
      <c r="M128" s="133" t="s">
        <v>1</v>
      </c>
      <c r="N128" s="134" t="s">
        <v>35</v>
      </c>
      <c r="O128" s="135">
        <v>8.0000000000000002E-3</v>
      </c>
      <c r="P128" s="135">
        <f>O128*H128</f>
        <v>14</v>
      </c>
      <c r="Q128" s="135">
        <v>6.9999999999999994E-5</v>
      </c>
      <c r="R128" s="135">
        <f>Q128*H128</f>
        <v>0.12249999999999998</v>
      </c>
      <c r="S128" s="135">
        <v>0.115</v>
      </c>
      <c r="T128" s="136">
        <f>S128*H128</f>
        <v>201.25</v>
      </c>
      <c r="AR128" s="137" t="s">
        <v>123</v>
      </c>
      <c r="AT128" s="137" t="s">
        <v>119</v>
      </c>
      <c r="AU128" s="137" t="s">
        <v>79</v>
      </c>
      <c r="AY128" s="13" t="s">
        <v>117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3" t="s">
        <v>75</v>
      </c>
      <c r="BK128" s="138">
        <f>ROUND(I128*H128,2)</f>
        <v>0</v>
      </c>
      <c r="BL128" s="13" t="s">
        <v>123</v>
      </c>
      <c r="BM128" s="137" t="s">
        <v>224</v>
      </c>
    </row>
    <row r="129" spans="2:65" s="11" customFormat="1" ht="22.9" customHeight="1">
      <c r="B129" s="114"/>
      <c r="D129" s="115" t="s">
        <v>69</v>
      </c>
      <c r="E129" s="123" t="s">
        <v>125</v>
      </c>
      <c r="F129" s="123" t="s">
        <v>126</v>
      </c>
      <c r="J129" s="124">
        <f>BK129</f>
        <v>0</v>
      </c>
      <c r="L129" s="114"/>
      <c r="M129" s="118"/>
      <c r="P129" s="119">
        <f>SUM(P130:P132)</f>
        <v>130.14999999999998</v>
      </c>
      <c r="R129" s="119">
        <f>SUM(R130:R132)</f>
        <v>3.1301999999999999</v>
      </c>
      <c r="T129" s="120">
        <f>SUM(T130:T132)</f>
        <v>0</v>
      </c>
      <c r="AR129" s="115" t="s">
        <v>75</v>
      </c>
      <c r="AT129" s="121" t="s">
        <v>69</v>
      </c>
      <c r="AU129" s="121" t="s">
        <v>75</v>
      </c>
      <c r="AY129" s="115" t="s">
        <v>117</v>
      </c>
      <c r="BK129" s="122">
        <f>SUM(BK130:BK132)</f>
        <v>0</v>
      </c>
    </row>
    <row r="130" spans="2:65" s="1" customFormat="1" ht="24.2" customHeight="1">
      <c r="B130" s="125"/>
      <c r="C130" s="126" t="s">
        <v>79</v>
      </c>
      <c r="D130" s="126" t="s">
        <v>119</v>
      </c>
      <c r="E130" s="127" t="s">
        <v>127</v>
      </c>
      <c r="F130" s="128" t="s">
        <v>128</v>
      </c>
      <c r="G130" s="129" t="s">
        <v>129</v>
      </c>
      <c r="H130" s="130">
        <v>30</v>
      </c>
      <c r="I130" s="131"/>
      <c r="J130" s="131">
        <f>ROUND(I130*H130,2)</f>
        <v>0</v>
      </c>
      <c r="K130" s="132"/>
      <c r="L130" s="25"/>
      <c r="M130" s="133" t="s">
        <v>1</v>
      </c>
      <c r="N130" s="134" t="s">
        <v>35</v>
      </c>
      <c r="O130" s="135">
        <v>0.08</v>
      </c>
      <c r="P130" s="135">
        <f>O130*H130</f>
        <v>2.4</v>
      </c>
      <c r="Q130" s="135">
        <v>0.10434</v>
      </c>
      <c r="R130" s="135">
        <f>Q130*H130</f>
        <v>3.1301999999999999</v>
      </c>
      <c r="S130" s="135">
        <v>0</v>
      </c>
      <c r="T130" s="136">
        <f>S130*H130</f>
        <v>0</v>
      </c>
      <c r="AR130" s="137" t="s">
        <v>123</v>
      </c>
      <c r="AT130" s="137" t="s">
        <v>119</v>
      </c>
      <c r="AU130" s="137" t="s">
        <v>79</v>
      </c>
      <c r="AY130" s="13" t="s">
        <v>117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3" t="s">
        <v>75</v>
      </c>
      <c r="BK130" s="138">
        <f>ROUND(I130*H130,2)</f>
        <v>0</v>
      </c>
      <c r="BL130" s="13" t="s">
        <v>123</v>
      </c>
      <c r="BM130" s="137" t="s">
        <v>225</v>
      </c>
    </row>
    <row r="131" spans="2:65" s="1" customFormat="1" ht="24.2" customHeight="1">
      <c r="B131" s="125"/>
      <c r="C131" s="126" t="s">
        <v>82</v>
      </c>
      <c r="D131" s="126" t="s">
        <v>119</v>
      </c>
      <c r="E131" s="127" t="s">
        <v>131</v>
      </c>
      <c r="F131" s="128" t="s">
        <v>132</v>
      </c>
      <c r="G131" s="129" t="s">
        <v>122</v>
      </c>
      <c r="H131" s="130">
        <v>1750</v>
      </c>
      <c r="I131" s="131"/>
      <c r="J131" s="131">
        <f>ROUND(I131*H131,2)</f>
        <v>0</v>
      </c>
      <c r="K131" s="132"/>
      <c r="L131" s="25"/>
      <c r="M131" s="133" t="s">
        <v>1</v>
      </c>
      <c r="N131" s="134" t="s">
        <v>35</v>
      </c>
      <c r="O131" s="135">
        <v>2E-3</v>
      </c>
      <c r="P131" s="135">
        <f>O131*H131</f>
        <v>3.5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123</v>
      </c>
      <c r="AT131" s="137" t="s">
        <v>119</v>
      </c>
      <c r="AU131" s="137" t="s">
        <v>79</v>
      </c>
      <c r="AY131" s="13" t="s">
        <v>117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3" t="s">
        <v>75</v>
      </c>
      <c r="BK131" s="138">
        <f>ROUND(I131*H131,2)</f>
        <v>0</v>
      </c>
      <c r="BL131" s="13" t="s">
        <v>123</v>
      </c>
      <c r="BM131" s="137" t="s">
        <v>226</v>
      </c>
    </row>
    <row r="132" spans="2:65" s="1" customFormat="1" ht="33" customHeight="1">
      <c r="B132" s="125"/>
      <c r="C132" s="126" t="s">
        <v>123</v>
      </c>
      <c r="D132" s="126" t="s">
        <v>119</v>
      </c>
      <c r="E132" s="127" t="s">
        <v>134</v>
      </c>
      <c r="F132" s="128" t="s">
        <v>135</v>
      </c>
      <c r="G132" s="129" t="s">
        <v>122</v>
      </c>
      <c r="H132" s="130">
        <v>1750</v>
      </c>
      <c r="I132" s="131"/>
      <c r="J132" s="131">
        <f>ROUND(I132*H132,2)</f>
        <v>0</v>
      </c>
      <c r="K132" s="132"/>
      <c r="L132" s="25"/>
      <c r="M132" s="133" t="s">
        <v>1</v>
      </c>
      <c r="N132" s="134" t="s">
        <v>35</v>
      </c>
      <c r="O132" s="135">
        <v>7.0999999999999994E-2</v>
      </c>
      <c r="P132" s="135">
        <f>O132*H132</f>
        <v>124.24999999999999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123</v>
      </c>
      <c r="AT132" s="137" t="s">
        <v>119</v>
      </c>
      <c r="AU132" s="137" t="s">
        <v>79</v>
      </c>
      <c r="AY132" s="13" t="s">
        <v>117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3" t="s">
        <v>75</v>
      </c>
      <c r="BK132" s="138">
        <f>ROUND(I132*H132,2)</f>
        <v>0</v>
      </c>
      <c r="BL132" s="13" t="s">
        <v>123</v>
      </c>
      <c r="BM132" s="137" t="s">
        <v>227</v>
      </c>
    </row>
    <row r="133" spans="2:65" s="11" customFormat="1" ht="22.9" customHeight="1">
      <c r="B133" s="114"/>
      <c r="D133" s="115" t="s">
        <v>69</v>
      </c>
      <c r="E133" s="123" t="s">
        <v>144</v>
      </c>
      <c r="F133" s="123" t="s">
        <v>146</v>
      </c>
      <c r="J133" s="124">
        <f>BK133</f>
        <v>0</v>
      </c>
      <c r="L133" s="114"/>
      <c r="M133" s="118"/>
      <c r="P133" s="119">
        <f>SUM(P134:P135)</f>
        <v>38.291000000000004</v>
      </c>
      <c r="R133" s="119">
        <f>SUM(R134:R135)</f>
        <v>4.9218000000000002</v>
      </c>
      <c r="T133" s="120">
        <f>SUM(T134:T135)</f>
        <v>0</v>
      </c>
      <c r="AR133" s="115" t="s">
        <v>75</v>
      </c>
      <c r="AT133" s="121" t="s">
        <v>69</v>
      </c>
      <c r="AU133" s="121" t="s">
        <v>75</v>
      </c>
      <c r="AY133" s="115" t="s">
        <v>117</v>
      </c>
      <c r="BK133" s="122">
        <f>SUM(BK134:BK135)</f>
        <v>0</v>
      </c>
    </row>
    <row r="134" spans="2:65" s="1" customFormat="1" ht="24.2" customHeight="1">
      <c r="B134" s="125"/>
      <c r="C134" s="126" t="s">
        <v>125</v>
      </c>
      <c r="D134" s="126" t="s">
        <v>119</v>
      </c>
      <c r="E134" s="127" t="s">
        <v>148</v>
      </c>
      <c r="F134" s="128" t="s">
        <v>149</v>
      </c>
      <c r="G134" s="129" t="s">
        <v>150</v>
      </c>
      <c r="H134" s="130">
        <v>8</v>
      </c>
      <c r="I134" s="131"/>
      <c r="J134" s="131">
        <f>ROUND(I134*H134,2)</f>
        <v>0</v>
      </c>
      <c r="K134" s="132"/>
      <c r="L134" s="25"/>
      <c r="M134" s="133" t="s">
        <v>1</v>
      </c>
      <c r="N134" s="134" t="s">
        <v>35</v>
      </c>
      <c r="O134" s="135">
        <v>3.8170000000000002</v>
      </c>
      <c r="P134" s="135">
        <f>O134*H134</f>
        <v>30.536000000000001</v>
      </c>
      <c r="Q134" s="135">
        <v>0.42080000000000001</v>
      </c>
      <c r="R134" s="135">
        <f>Q134*H134</f>
        <v>3.3664000000000001</v>
      </c>
      <c r="S134" s="135">
        <v>0</v>
      </c>
      <c r="T134" s="136">
        <f>S134*H134</f>
        <v>0</v>
      </c>
      <c r="AR134" s="137" t="s">
        <v>123</v>
      </c>
      <c r="AT134" s="137" t="s">
        <v>119</v>
      </c>
      <c r="AU134" s="137" t="s">
        <v>79</v>
      </c>
      <c r="AY134" s="13" t="s">
        <v>117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3" t="s">
        <v>75</v>
      </c>
      <c r="BK134" s="138">
        <f>ROUND(I134*H134,2)</f>
        <v>0</v>
      </c>
      <c r="BL134" s="13" t="s">
        <v>123</v>
      </c>
      <c r="BM134" s="137" t="s">
        <v>228</v>
      </c>
    </row>
    <row r="135" spans="2:65" s="1" customFormat="1" ht="33" customHeight="1">
      <c r="B135" s="125"/>
      <c r="C135" s="126" t="s">
        <v>140</v>
      </c>
      <c r="D135" s="126" t="s">
        <v>119</v>
      </c>
      <c r="E135" s="127" t="s">
        <v>229</v>
      </c>
      <c r="F135" s="128" t="s">
        <v>230</v>
      </c>
      <c r="G135" s="129" t="s">
        <v>150</v>
      </c>
      <c r="H135" s="130">
        <v>5</v>
      </c>
      <c r="I135" s="131"/>
      <c r="J135" s="131">
        <f>ROUND(I135*H135,2)</f>
        <v>0</v>
      </c>
      <c r="K135" s="132"/>
      <c r="L135" s="25"/>
      <c r="M135" s="133" t="s">
        <v>1</v>
      </c>
      <c r="N135" s="134" t="s">
        <v>35</v>
      </c>
      <c r="O135" s="135">
        <v>1.5509999999999999</v>
      </c>
      <c r="P135" s="135">
        <f>O135*H135</f>
        <v>7.7549999999999999</v>
      </c>
      <c r="Q135" s="135">
        <v>0.31108000000000002</v>
      </c>
      <c r="R135" s="135">
        <f>Q135*H135</f>
        <v>1.5554000000000001</v>
      </c>
      <c r="S135" s="135">
        <v>0</v>
      </c>
      <c r="T135" s="136">
        <f>S135*H135</f>
        <v>0</v>
      </c>
      <c r="AR135" s="137" t="s">
        <v>123</v>
      </c>
      <c r="AT135" s="137" t="s">
        <v>119</v>
      </c>
      <c r="AU135" s="137" t="s">
        <v>79</v>
      </c>
      <c r="AY135" s="13" t="s">
        <v>117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3" t="s">
        <v>75</v>
      </c>
      <c r="BK135" s="138">
        <f>ROUND(I135*H135,2)</f>
        <v>0</v>
      </c>
      <c r="BL135" s="13" t="s">
        <v>123</v>
      </c>
      <c r="BM135" s="137" t="s">
        <v>231</v>
      </c>
    </row>
    <row r="136" spans="2:65" s="11" customFormat="1" ht="22.9" customHeight="1">
      <c r="B136" s="114"/>
      <c r="D136" s="115" t="s">
        <v>69</v>
      </c>
      <c r="E136" s="123" t="s">
        <v>152</v>
      </c>
      <c r="F136" s="123" t="s">
        <v>153</v>
      </c>
      <c r="J136" s="124">
        <f>BK136</f>
        <v>0</v>
      </c>
      <c r="L136" s="114"/>
      <c r="M136" s="118"/>
      <c r="P136" s="119">
        <f>SUM(P137:P138)</f>
        <v>34.1</v>
      </c>
      <c r="R136" s="119">
        <f>SUM(R137:R138)</f>
        <v>6.0999999999999999E-2</v>
      </c>
      <c r="T136" s="120">
        <f>SUM(T137:T138)</f>
        <v>0</v>
      </c>
      <c r="AR136" s="115" t="s">
        <v>75</v>
      </c>
      <c r="AT136" s="121" t="s">
        <v>69</v>
      </c>
      <c r="AU136" s="121" t="s">
        <v>75</v>
      </c>
      <c r="AY136" s="115" t="s">
        <v>117</v>
      </c>
      <c r="BK136" s="122">
        <f>SUM(BK137:BK138)</f>
        <v>0</v>
      </c>
    </row>
    <row r="137" spans="2:65" s="1" customFormat="1" ht="33" customHeight="1">
      <c r="B137" s="125"/>
      <c r="C137" s="126" t="s">
        <v>147</v>
      </c>
      <c r="D137" s="126" t="s">
        <v>119</v>
      </c>
      <c r="E137" s="127" t="s">
        <v>174</v>
      </c>
      <c r="F137" s="128" t="s">
        <v>175</v>
      </c>
      <c r="G137" s="129" t="s">
        <v>156</v>
      </c>
      <c r="H137" s="130">
        <v>100</v>
      </c>
      <c r="I137" s="131"/>
      <c r="J137" s="131">
        <f>ROUND(I137*H137,2)</f>
        <v>0</v>
      </c>
      <c r="K137" s="132"/>
      <c r="L137" s="25"/>
      <c r="M137" s="133" t="s">
        <v>1</v>
      </c>
      <c r="N137" s="134" t="s">
        <v>35</v>
      </c>
      <c r="O137" s="135">
        <v>0.186</v>
      </c>
      <c r="P137" s="135">
        <f>O137*H137</f>
        <v>18.600000000000001</v>
      </c>
      <c r="Q137" s="135">
        <v>6.0999999999999997E-4</v>
      </c>
      <c r="R137" s="135">
        <f>Q137*H137</f>
        <v>6.0999999999999999E-2</v>
      </c>
      <c r="S137" s="135">
        <v>0</v>
      </c>
      <c r="T137" s="136">
        <f>S137*H137</f>
        <v>0</v>
      </c>
      <c r="AR137" s="137" t="s">
        <v>123</v>
      </c>
      <c r="AT137" s="137" t="s">
        <v>119</v>
      </c>
      <c r="AU137" s="137" t="s">
        <v>79</v>
      </c>
      <c r="AY137" s="13" t="s">
        <v>117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3" t="s">
        <v>75</v>
      </c>
      <c r="BK137" s="138">
        <f>ROUND(I137*H137,2)</f>
        <v>0</v>
      </c>
      <c r="BL137" s="13" t="s">
        <v>123</v>
      </c>
      <c r="BM137" s="137" t="s">
        <v>232</v>
      </c>
    </row>
    <row r="138" spans="2:65" s="1" customFormat="1" ht="16.5" customHeight="1">
      <c r="B138" s="125"/>
      <c r="C138" s="126" t="s">
        <v>144</v>
      </c>
      <c r="D138" s="126" t="s">
        <v>119</v>
      </c>
      <c r="E138" s="127" t="s">
        <v>178</v>
      </c>
      <c r="F138" s="128" t="s">
        <v>179</v>
      </c>
      <c r="G138" s="129" t="s">
        <v>156</v>
      </c>
      <c r="H138" s="130">
        <v>100</v>
      </c>
      <c r="I138" s="131"/>
      <c r="J138" s="131">
        <f>ROUND(I138*H138,2)</f>
        <v>0</v>
      </c>
      <c r="K138" s="132"/>
      <c r="L138" s="25"/>
      <c r="M138" s="133" t="s">
        <v>1</v>
      </c>
      <c r="N138" s="134" t="s">
        <v>35</v>
      </c>
      <c r="O138" s="135">
        <v>0.155</v>
      </c>
      <c r="P138" s="135">
        <f>O138*H138</f>
        <v>15.5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123</v>
      </c>
      <c r="AT138" s="137" t="s">
        <v>119</v>
      </c>
      <c r="AU138" s="137" t="s">
        <v>79</v>
      </c>
      <c r="AY138" s="13" t="s">
        <v>117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3" t="s">
        <v>75</v>
      </c>
      <c r="BK138" s="138">
        <f>ROUND(I138*H138,2)</f>
        <v>0</v>
      </c>
      <c r="BL138" s="13" t="s">
        <v>123</v>
      </c>
      <c r="BM138" s="137" t="s">
        <v>233</v>
      </c>
    </row>
    <row r="139" spans="2:65" s="11" customFormat="1" ht="22.9" customHeight="1">
      <c r="B139" s="114"/>
      <c r="D139" s="115" t="s">
        <v>69</v>
      </c>
      <c r="E139" s="123" t="s">
        <v>181</v>
      </c>
      <c r="F139" s="123" t="s">
        <v>182</v>
      </c>
      <c r="J139" s="124">
        <f>BK139</f>
        <v>0</v>
      </c>
      <c r="L139" s="114"/>
      <c r="M139" s="118"/>
      <c r="P139" s="119">
        <f>SUM(P140:P141)</f>
        <v>57.155000000000001</v>
      </c>
      <c r="R139" s="119">
        <f>SUM(R140:R141)</f>
        <v>0</v>
      </c>
      <c r="T139" s="120">
        <f>SUM(T140:T141)</f>
        <v>0</v>
      </c>
      <c r="AR139" s="115" t="s">
        <v>75</v>
      </c>
      <c r="AT139" s="121" t="s">
        <v>69</v>
      </c>
      <c r="AU139" s="121" t="s">
        <v>75</v>
      </c>
      <c r="AY139" s="115" t="s">
        <v>117</v>
      </c>
      <c r="BK139" s="122">
        <f>SUM(BK140:BK141)</f>
        <v>0</v>
      </c>
    </row>
    <row r="140" spans="2:65" s="1" customFormat="1" ht="37.9" customHeight="1">
      <c r="B140" s="125"/>
      <c r="C140" s="126" t="s">
        <v>152</v>
      </c>
      <c r="D140" s="126" t="s">
        <v>119</v>
      </c>
      <c r="E140" s="127" t="s">
        <v>184</v>
      </c>
      <c r="F140" s="128" t="s">
        <v>185</v>
      </c>
      <c r="G140" s="129" t="s">
        <v>129</v>
      </c>
      <c r="H140" s="130">
        <v>201.25</v>
      </c>
      <c r="I140" s="131"/>
      <c r="J140" s="131">
        <f>ROUND(I140*H140,2)</f>
        <v>0</v>
      </c>
      <c r="K140" s="132"/>
      <c r="L140" s="25"/>
      <c r="M140" s="133" t="s">
        <v>1</v>
      </c>
      <c r="N140" s="134" t="s">
        <v>35</v>
      </c>
      <c r="O140" s="135">
        <v>0.125</v>
      </c>
      <c r="P140" s="135">
        <f>O140*H140</f>
        <v>25.15625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123</v>
      </c>
      <c r="AT140" s="137" t="s">
        <v>119</v>
      </c>
      <c r="AU140" s="137" t="s">
        <v>79</v>
      </c>
      <c r="AY140" s="13" t="s">
        <v>117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3" t="s">
        <v>75</v>
      </c>
      <c r="BK140" s="138">
        <f>ROUND(I140*H140,2)</f>
        <v>0</v>
      </c>
      <c r="BL140" s="13" t="s">
        <v>123</v>
      </c>
      <c r="BM140" s="137" t="s">
        <v>234</v>
      </c>
    </row>
    <row r="141" spans="2:65" s="1" customFormat="1" ht="24.2" customHeight="1">
      <c r="B141" s="125"/>
      <c r="C141" s="126" t="s">
        <v>161</v>
      </c>
      <c r="D141" s="126" t="s">
        <v>119</v>
      </c>
      <c r="E141" s="127" t="s">
        <v>188</v>
      </c>
      <c r="F141" s="128" t="s">
        <v>189</v>
      </c>
      <c r="G141" s="129" t="s">
        <v>129</v>
      </c>
      <c r="H141" s="130">
        <v>201.25</v>
      </c>
      <c r="I141" s="131"/>
      <c r="J141" s="131">
        <f>ROUND(I141*H141,2)</f>
        <v>0</v>
      </c>
      <c r="K141" s="132"/>
      <c r="L141" s="25"/>
      <c r="M141" s="133" t="s">
        <v>1</v>
      </c>
      <c r="N141" s="134" t="s">
        <v>35</v>
      </c>
      <c r="O141" s="135">
        <v>0.159</v>
      </c>
      <c r="P141" s="135">
        <f>O141*H141</f>
        <v>31.998750000000001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123</v>
      </c>
      <c r="AT141" s="137" t="s">
        <v>119</v>
      </c>
      <c r="AU141" s="137" t="s">
        <v>79</v>
      </c>
      <c r="AY141" s="13" t="s">
        <v>117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3" t="s">
        <v>75</v>
      </c>
      <c r="BK141" s="138">
        <f>ROUND(I141*H141,2)</f>
        <v>0</v>
      </c>
      <c r="BL141" s="13" t="s">
        <v>123</v>
      </c>
      <c r="BM141" s="137" t="s">
        <v>235</v>
      </c>
    </row>
    <row r="142" spans="2:65" s="11" customFormat="1" ht="25.9" customHeight="1">
      <c r="B142" s="114"/>
      <c r="D142" s="115" t="s">
        <v>69</v>
      </c>
      <c r="E142" s="116" t="s">
        <v>191</v>
      </c>
      <c r="F142" s="116" t="s">
        <v>192</v>
      </c>
      <c r="J142" s="117">
        <f>BK142</f>
        <v>0</v>
      </c>
      <c r="L142" s="114"/>
      <c r="M142" s="118"/>
      <c r="P142" s="119">
        <f>P143+P145</f>
        <v>0</v>
      </c>
      <c r="R142" s="119">
        <f>R143+R145</f>
        <v>0</v>
      </c>
      <c r="T142" s="120">
        <f>T143+T145</f>
        <v>0</v>
      </c>
      <c r="AR142" s="115" t="s">
        <v>125</v>
      </c>
      <c r="AT142" s="121" t="s">
        <v>69</v>
      </c>
      <c r="AU142" s="121" t="s">
        <v>70</v>
      </c>
      <c r="AY142" s="115" t="s">
        <v>117</v>
      </c>
      <c r="BK142" s="122">
        <f>BK143+BK145</f>
        <v>0</v>
      </c>
    </row>
    <row r="143" spans="2:65" s="11" customFormat="1" ht="22.9" customHeight="1">
      <c r="B143" s="114"/>
      <c r="D143" s="115" t="s">
        <v>69</v>
      </c>
      <c r="E143" s="123" t="s">
        <v>193</v>
      </c>
      <c r="F143" s="123" t="s">
        <v>194</v>
      </c>
      <c r="J143" s="124">
        <f>BK143</f>
        <v>0</v>
      </c>
      <c r="L143" s="114"/>
      <c r="M143" s="118"/>
      <c r="P143" s="119">
        <f>P144</f>
        <v>0</v>
      </c>
      <c r="R143" s="119">
        <f>R144</f>
        <v>0</v>
      </c>
      <c r="T143" s="120">
        <f>T144</f>
        <v>0</v>
      </c>
      <c r="AR143" s="115" t="s">
        <v>125</v>
      </c>
      <c r="AT143" s="121" t="s">
        <v>69</v>
      </c>
      <c r="AU143" s="121" t="s">
        <v>75</v>
      </c>
      <c r="AY143" s="115" t="s">
        <v>117</v>
      </c>
      <c r="BK143" s="122">
        <f>BK144</f>
        <v>0</v>
      </c>
    </row>
    <row r="144" spans="2:65" s="1" customFormat="1" ht="16.5" customHeight="1">
      <c r="B144" s="125"/>
      <c r="C144" s="126" t="s">
        <v>165</v>
      </c>
      <c r="D144" s="126" t="s">
        <v>119</v>
      </c>
      <c r="E144" s="127" t="s">
        <v>196</v>
      </c>
      <c r="F144" s="128" t="s">
        <v>197</v>
      </c>
      <c r="G144" s="129" t="s">
        <v>198</v>
      </c>
      <c r="H144" s="130">
        <v>1</v>
      </c>
      <c r="I144" s="131"/>
      <c r="J144" s="131">
        <f>ROUND(I144*H144,2)</f>
        <v>0</v>
      </c>
      <c r="K144" s="132"/>
      <c r="L144" s="25"/>
      <c r="M144" s="133" t="s">
        <v>1</v>
      </c>
      <c r="N144" s="134" t="s">
        <v>35</v>
      </c>
      <c r="O144" s="135">
        <v>0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199</v>
      </c>
      <c r="AT144" s="137" t="s">
        <v>119</v>
      </c>
      <c r="AU144" s="137" t="s">
        <v>79</v>
      </c>
      <c r="AY144" s="13" t="s">
        <v>117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3" t="s">
        <v>75</v>
      </c>
      <c r="BK144" s="138">
        <f>ROUND(I144*H144,2)</f>
        <v>0</v>
      </c>
      <c r="BL144" s="13" t="s">
        <v>199</v>
      </c>
      <c r="BM144" s="137" t="s">
        <v>236</v>
      </c>
    </row>
    <row r="145" spans="2:65" s="11" customFormat="1" ht="22.9" customHeight="1">
      <c r="B145" s="114"/>
      <c r="D145" s="115" t="s">
        <v>69</v>
      </c>
      <c r="E145" s="123" t="s">
        <v>205</v>
      </c>
      <c r="F145" s="123" t="s">
        <v>206</v>
      </c>
      <c r="J145" s="124">
        <f>BK145</f>
        <v>0</v>
      </c>
      <c r="L145" s="114"/>
      <c r="M145" s="118"/>
      <c r="P145" s="119">
        <f>P146</f>
        <v>0</v>
      </c>
      <c r="R145" s="119">
        <f>R146</f>
        <v>0</v>
      </c>
      <c r="T145" s="120">
        <f>T146</f>
        <v>0</v>
      </c>
      <c r="AR145" s="115" t="s">
        <v>125</v>
      </c>
      <c r="AT145" s="121" t="s">
        <v>69</v>
      </c>
      <c r="AU145" s="121" t="s">
        <v>75</v>
      </c>
      <c r="AY145" s="115" t="s">
        <v>117</v>
      </c>
      <c r="BK145" s="122">
        <f>BK146</f>
        <v>0</v>
      </c>
    </row>
    <row r="146" spans="2:65" s="1" customFormat="1" ht="16.5" customHeight="1">
      <c r="B146" s="125"/>
      <c r="C146" s="126" t="s">
        <v>8</v>
      </c>
      <c r="D146" s="126" t="s">
        <v>119</v>
      </c>
      <c r="E146" s="127" t="s">
        <v>208</v>
      </c>
      <c r="F146" s="128" t="s">
        <v>209</v>
      </c>
      <c r="G146" s="129" t="s">
        <v>198</v>
      </c>
      <c r="H146" s="130">
        <v>1</v>
      </c>
      <c r="I146" s="131"/>
      <c r="J146" s="131">
        <f>ROUND(I146*H146,2)</f>
        <v>0</v>
      </c>
      <c r="K146" s="132"/>
      <c r="L146" s="25"/>
      <c r="M146" s="149" t="s">
        <v>1</v>
      </c>
      <c r="N146" s="150" t="s">
        <v>35</v>
      </c>
      <c r="O146" s="151">
        <v>0</v>
      </c>
      <c r="P146" s="151">
        <f>O146*H146</f>
        <v>0</v>
      </c>
      <c r="Q146" s="151">
        <v>0</v>
      </c>
      <c r="R146" s="151">
        <f>Q146*H146</f>
        <v>0</v>
      </c>
      <c r="S146" s="151">
        <v>0</v>
      </c>
      <c r="T146" s="152">
        <f>S146*H146</f>
        <v>0</v>
      </c>
      <c r="AR146" s="137" t="s">
        <v>199</v>
      </c>
      <c r="AT146" s="137" t="s">
        <v>119</v>
      </c>
      <c r="AU146" s="137" t="s">
        <v>79</v>
      </c>
      <c r="AY146" s="13" t="s">
        <v>117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3" t="s">
        <v>75</v>
      </c>
      <c r="BK146" s="138">
        <f>ROUND(I146*H146,2)</f>
        <v>0</v>
      </c>
      <c r="BL146" s="13" t="s">
        <v>199</v>
      </c>
      <c r="BM146" s="137" t="s">
        <v>237</v>
      </c>
    </row>
    <row r="147" spans="2:65" s="1" customFormat="1" ht="6.95" customHeight="1">
      <c r="B147" s="37"/>
      <c r="C147" s="38"/>
      <c r="D147" s="38"/>
      <c r="E147" s="38"/>
      <c r="F147" s="38"/>
      <c r="G147" s="38"/>
      <c r="H147" s="38"/>
      <c r="I147" s="38"/>
      <c r="J147" s="38"/>
      <c r="K147" s="38"/>
      <c r="L147" s="25"/>
    </row>
  </sheetData>
  <autoFilter ref="C124:K146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1 - ul. Dukelských hrdinů</vt:lpstr>
      <vt:lpstr>2 - ul. ČSA</vt:lpstr>
      <vt:lpstr>3 - ul. Nádražní</vt:lpstr>
      <vt:lpstr>'1 - ul. Dukelských hrdinů'!Názvy_tisku</vt:lpstr>
      <vt:lpstr>'2 - ul. ČSA'!Názvy_tisku</vt:lpstr>
      <vt:lpstr>'3 - ul. Nádražní'!Názvy_tisku</vt:lpstr>
      <vt:lpstr>'Rekapitulace stavby'!Názvy_tisku</vt:lpstr>
      <vt:lpstr>'1 - ul. Dukelských hrdinů'!Oblast_tisku</vt:lpstr>
      <vt:lpstr>'2 - ul. ČSA'!Oblast_tisku</vt:lpstr>
      <vt:lpstr>'3 - ul. Nádražní'!Oblast_tisku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Jaroslav Sikora</cp:lastModifiedBy>
  <dcterms:created xsi:type="dcterms:W3CDTF">2024-05-16T10:08:29Z</dcterms:created>
  <dcterms:modified xsi:type="dcterms:W3CDTF">2024-08-12T13:50:51Z</dcterms:modified>
</cp:coreProperties>
</file>